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plications" sheetId="1" state="visible" r:id="rId3"/>
    <sheet name="Summary" sheetId="2" state="visible" r:id="rId4"/>
    <sheet name="Settings" sheetId="3" state="visible" r:id="rId5"/>
    <sheet name="How to use" sheetId="4" state="visible" r:id="rId6"/>
  </sheets>
  <definedNames>
    <definedName function="false" hidden="true" localSheetId="0" name="_xlnm._FilterDatabase" vbProcedure="false">Applications!$A$1:$Q$200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<sst xmlns="http://schemas.openxmlformats.org/spreadsheetml/2006/main" count="203" uniqueCount="112">
  <si>
    <t xml:space="preserve">Application ID</t>
  </si>
  <si>
    <t xml:space="preserve">Product</t>
  </si>
  <si>
    <t xml:space="preserve">Region</t>
  </si>
  <si>
    <t xml:space="preserve">Login date</t>
  </si>
  <si>
    <t xml:space="preserve">Documents complete</t>
  </si>
  <si>
    <t xml:space="preserve">Approved</t>
  </si>
  <si>
    <t xml:space="preserve">Disbursed</t>
  </si>
  <si>
    <t xml:space="preserve">Login to docs (working days)</t>
  </si>
  <si>
    <t xml:space="preserve">Docs to approval (working days)</t>
  </si>
  <si>
    <t xml:space="preserve">Approval to disbursal (working days)</t>
  </si>
  <si>
    <t xml:space="preserve">Total TAT (working days)</t>
  </si>
  <si>
    <t xml:space="preserve">Total TAT (calendar days)</t>
  </si>
  <si>
    <t xml:space="preserve">SLA target (days)</t>
  </si>
  <si>
    <t xml:space="preserve">SLA status</t>
  </si>
  <si>
    <t xml:space="preserve">Status</t>
  </si>
  <si>
    <t xml:space="preserve">Pending age (working days)</t>
  </si>
  <si>
    <t xml:space="preserve">Ageing bucket</t>
  </si>
  <si>
    <t xml:space="preserve">Sample data only. Blue cells are inputs, grey columns are formulas. Paste your own applications from row 2; formulas are already filled to row 200.</t>
  </si>
  <si>
    <t xml:space="preserve">APP1001</t>
  </si>
  <si>
    <t xml:space="preserve">Vehicle Loan</t>
  </si>
  <si>
    <t xml:space="preserve">East</t>
  </si>
  <si>
    <t xml:space="preserve">APP1002</t>
  </si>
  <si>
    <t xml:space="preserve">North</t>
  </si>
  <si>
    <t xml:space="preserve">APP1003</t>
  </si>
  <si>
    <t xml:space="preserve">South</t>
  </si>
  <si>
    <t xml:space="preserve">APP1004</t>
  </si>
  <si>
    <t xml:space="preserve">Home Loan</t>
  </si>
  <si>
    <t xml:space="preserve">APP1005</t>
  </si>
  <si>
    <t xml:space="preserve">APP1006</t>
  </si>
  <si>
    <t xml:space="preserve">APP1007</t>
  </si>
  <si>
    <t xml:space="preserve">APP1008</t>
  </si>
  <si>
    <t xml:space="preserve">APP1009</t>
  </si>
  <si>
    <t xml:space="preserve">APP1010</t>
  </si>
  <si>
    <t xml:space="preserve">Personal Loan</t>
  </si>
  <si>
    <t xml:space="preserve">APP1011</t>
  </si>
  <si>
    <t xml:space="preserve">APP1012</t>
  </si>
  <si>
    <t xml:space="preserve">APP1013</t>
  </si>
  <si>
    <t xml:space="preserve">Business Loan</t>
  </si>
  <si>
    <t xml:space="preserve">West</t>
  </si>
  <si>
    <t xml:space="preserve">APP1014</t>
  </si>
  <si>
    <t xml:space="preserve">APP1015</t>
  </si>
  <si>
    <t xml:space="preserve">APP1016</t>
  </si>
  <si>
    <t xml:space="preserve">APP1017</t>
  </si>
  <si>
    <t xml:space="preserve">APP1018</t>
  </si>
  <si>
    <t xml:space="preserve">APP1019</t>
  </si>
  <si>
    <t xml:space="preserve">APP1020</t>
  </si>
  <si>
    <t xml:space="preserve">APP1021</t>
  </si>
  <si>
    <t xml:space="preserve">APP1022</t>
  </si>
  <si>
    <t xml:space="preserve">APP1023</t>
  </si>
  <si>
    <t xml:space="preserve">APP1024</t>
  </si>
  <si>
    <t xml:space="preserve">APP1025</t>
  </si>
  <si>
    <t xml:space="preserve">APP1026</t>
  </si>
  <si>
    <t xml:space="preserve">APP1027</t>
  </si>
  <si>
    <t xml:space="preserve">APP1028</t>
  </si>
  <si>
    <t xml:space="preserve">APP1029</t>
  </si>
  <si>
    <t xml:space="preserve">APP1030</t>
  </si>
  <si>
    <t xml:space="preserve">APP1031</t>
  </si>
  <si>
    <t xml:space="preserve">APP1032</t>
  </si>
  <si>
    <t xml:space="preserve">APP1033</t>
  </si>
  <si>
    <t xml:space="preserve">APP1034</t>
  </si>
  <si>
    <t xml:space="preserve">APP1035</t>
  </si>
  <si>
    <t xml:space="preserve">APP1036</t>
  </si>
  <si>
    <t xml:space="preserve">APP1037</t>
  </si>
  <si>
    <t xml:space="preserve">APP1038</t>
  </si>
  <si>
    <t xml:space="preserve">APP1039</t>
  </si>
  <si>
    <t xml:space="preserve">APP1040</t>
  </si>
  <si>
    <t xml:space="preserve">TAT Report Summary</t>
  </si>
  <si>
    <t xml:space="preserve">All TAT is in working days (weekends and listed holidays excluded) unless stated. Source: Applications sheet (dummy data).</t>
  </si>
  <si>
    <t xml:space="preserve">Applications</t>
  </si>
  <si>
    <t xml:space="preserve">Closed</t>
  </si>
  <si>
    <t xml:space="preserve">Pending</t>
  </si>
  <si>
    <t xml:space="preserve">Average TAT</t>
  </si>
  <si>
    <t xml:space="preserve">Median TAT</t>
  </si>
  <si>
    <t xml:space="preserve">Within SLA %</t>
  </si>
  <si>
    <t xml:space="preserve">SLA breaches</t>
  </si>
  <si>
    <t xml:space="preserve">Longest TAT</t>
  </si>
  <si>
    <t xml:space="preserve">TAT by stage (closed applications)</t>
  </si>
  <si>
    <t xml:space="preserve">Stage</t>
  </si>
  <si>
    <t xml:space="preserve">Average working days</t>
  </si>
  <si>
    <t xml:space="preserve">Share of total TAT</t>
  </si>
  <si>
    <t xml:space="preserve">Login to documents complete</t>
  </si>
  <si>
    <t xml:space="preserve">Documents complete to approval</t>
  </si>
  <si>
    <t xml:space="preserve">Approval to disbursal</t>
  </si>
  <si>
    <t xml:space="preserve">TAT by product</t>
  </si>
  <si>
    <t xml:space="preserve">Breaches</t>
  </si>
  <si>
    <t xml:space="preserve">TAT by region</t>
  </si>
  <si>
    <t xml:space="preserve">Pending applications by age (working days since login)</t>
  </si>
  <si>
    <t xml:space="preserve">Pending applications</t>
  </si>
  <si>
    <t xml:space="preserve">0-2 days</t>
  </si>
  <si>
    <t xml:space="preserve">3-5 days</t>
  </si>
  <si>
    <t xml:space="preserve">6-10 days</t>
  </si>
  <si>
    <t xml:space="preserve">Over 10 days</t>
  </si>
  <si>
    <t xml:space="preserve">Total pending</t>
  </si>
  <si>
    <t xml:space="preserve">Settings</t>
  </si>
  <si>
    <t xml:space="preserve">Change the blue cells. Every formula in the workbook reads from here.</t>
  </si>
  <si>
    <t xml:space="preserve">Holidays (dates)</t>
  </si>
  <si>
    <t xml:space="preserve">Weekend code (NETWORKDAYS.INTL)</t>
  </si>
  <si>
    <t xml:space="preserve">11 = Sunday only. Use 1 for Saturday and Sunday, 7 for Friday and Saturday.</t>
  </si>
  <si>
    <t xml:space="preserve">Example dates only. Replace with your own holiday calendar.</t>
  </si>
  <si>
    <t xml:space="preserve">Report date (as of)</t>
  </si>
  <si>
    <t xml:space="preserve">Fixed for the sample data. Type =TODAY() to age pending cases up to today.</t>
  </si>
  <si>
    <t xml:space="preserve">SLA target (working days)</t>
  </si>
  <si>
    <t xml:space="preserve">How to use this TAT report template</t>
  </si>
  <si>
    <t xml:space="preserve">1. Open the Settings sheet. Set the weekend code, the report date, your SLA target for each product and your holiday dates.</t>
  </si>
  <si>
    <t xml:space="preserve">2. Paste your own records into the Applications sheet from row 2, one row per application. Leave Disbursed blank while an application is still open.</t>
  </si>
  <si>
    <t xml:space="preserve">3. The grey columns (H to Q) are formulas and are already filled down to row 200. Do not type over them.</t>
  </si>
  <si>
    <t xml:space="preserve">4. Read the Summary sheet: average and median TAT, % within SLA, breaches, TAT by stage, product and region, and the ageing of pending cases.</t>
  </si>
  <si>
    <t xml:space="preserve">5. Dates must be real Excel dates, not text. If a date is left-aligned, convert it with Data &gt; Text to Columns.</t>
  </si>
  <si>
    <t xml:space="preserve">Definition used: TAT = working days from the login date to the disbursal date, not counting the login day itself. A case closed on the login day has a TAT of 0.</t>
  </si>
  <si>
    <t xml:space="preserve">Formula used: =NETWORKDAYS.INTL(start, end, weekend code, holidays) - 1. It needs Excel 2010 or later and works without macros.</t>
  </si>
  <si>
    <t xml:space="preserve">All records in this file are dummy data created for demonstration. The SLA targets and holiday dates are examples, not benchmarks.</t>
  </si>
  <si>
    <t xml:space="preserve">Free template from Excel Keys (excelkeys.in). You may adapt it for your own use.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</si>
</sst>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General"/>
    <numFmt numFmtId="167" formatCode="0.0"/>
    <numFmt numFmtId="168" formatCode="0.0%"/>
    <numFmt numFmtId="169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theme="1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3"/>
      <color rgb="FF1F386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9F9F9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working days by stage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Summary!B8</c:f>
              <c:strCache>
                <c:ptCount val="1"/>
                <c:pt idx="0">
                  <c:v>Average working days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Summary!$A$9:$A$11</c:f>
              <c:strCache>
                <c:ptCount val="3"/>
                <c:pt idx="0">
                  <c:v>Login to documents complete</c:v>
                </c:pt>
                <c:pt idx="1">
                  <c:v>Documents complete to approval</c:v>
                </c:pt>
                <c:pt idx="2">
                  <c:v>Approval to disbursal</c:v>
                </c:pt>
              </c:strCache>
            </c:strRef>
          </c:cat>
          <c:val>
            <c:numRef>
              <c:f>Summary!$B$9:$B$11</c:f>
              <c:numCache>
                <c:formatCode>0.0</c:formatCode>
                <c:ptCount val="3"/>
                <c:pt idx="0">
                  <c:v>1.125</c:v>
                </c:pt>
                <c:pt idx="1">
                  <c:v>1.78125</c:v>
                </c:pt>
                <c:pt idx="2">
                  <c:v>2.0625</c:v>
                </c:pt>
              </c:numCache>
            </c:numRef>
          </c:val>
        </c:ser>
        <c:gapWidth val="150"/>
        <c:overlap val="0"/>
        <c:axId val="87070319"/>
        <c:axId val="91598064"/>
      </c:barChart>
      <c:catAx>
        <c:axId val="87070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598064"/>
        <c:crosses val="autoZero"/>
        <c:auto val="1"/>
        <c:lblAlgn val="ctr"/>
        <c:lblOffset val="100"/>
        <c:noMultiLvlLbl val="0"/>
      </c:catAx>
      <c:valAx>
        <c:axId val="915980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0703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TAT vs SLA target by product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Summary!B14</c:f>
              <c:strCache>
                <c:ptCount val="1"/>
                <c:pt idx="0">
                  <c:v>SLA target (days)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Summary!$A$15:$A$18</c:f>
              <c:strCache>
                <c:ptCount val="4"/>
                <c:pt idx="0">
                  <c:v>Home Loan</c:v>
                </c:pt>
                <c:pt idx="1">
                  <c:v>Personal Loan</c:v>
                </c:pt>
                <c:pt idx="2">
                  <c:v>Business Loan</c:v>
                </c:pt>
                <c:pt idx="3">
                  <c:v>Vehicle Loan</c:v>
                </c:pt>
              </c:strCache>
            </c:strRef>
          </c:cat>
          <c:val>
            <c:numRef>
              <c:f>Summary!$B$15:$B$18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8</c:v>
                </c:pt>
                <c:pt idx="3">
                  <c:v>5</c:v>
                </c:pt>
              </c:numCache>
            </c:numRef>
          </c:val>
        </c:ser>
        <c:ser>
          <c:idx val="1"/>
          <c:order val="1"/>
          <c:tx>
            <c:strRef>
              <c:f>Summary!D14</c:f>
              <c:strCache>
                <c:ptCount val="1"/>
                <c:pt idx="0">
                  <c:v>Average TAT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Summary!$A$15:$A$18</c:f>
              <c:strCache>
                <c:ptCount val="4"/>
                <c:pt idx="0">
                  <c:v>Home Loan</c:v>
                </c:pt>
                <c:pt idx="1">
                  <c:v>Personal Loan</c:v>
                </c:pt>
                <c:pt idx="2">
                  <c:v>Business Loan</c:v>
                </c:pt>
                <c:pt idx="3">
                  <c:v>Vehicle Loan</c:v>
                </c:pt>
              </c:strCache>
            </c:strRef>
          </c:cat>
          <c:val>
            <c:numRef>
              <c:f>Summary!$D$15:$D$18</c:f>
              <c:numCache>
                <c:formatCode>0.0</c:formatCode>
                <c:ptCount val="4"/>
                <c:pt idx="0">
                  <c:v>9.16666666666667</c:v>
                </c:pt>
                <c:pt idx="1">
                  <c:v>2</c:v>
                </c:pt>
                <c:pt idx="2">
                  <c:v>6.85714285714286</c:v>
                </c:pt>
                <c:pt idx="3">
                  <c:v>3.5</c:v>
                </c:pt>
              </c:numCache>
            </c:numRef>
          </c:val>
        </c:ser>
        <c:gapWidth val="150"/>
        <c:overlap val="0"/>
        <c:axId val="24239262"/>
        <c:axId val="9811751"/>
      </c:barChart>
      <c:catAx>
        <c:axId val="242392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11751"/>
        <c:crosses val="autoZero"/>
        <c:auto val="1"/>
        <c:lblAlgn val="ctr"/>
        <c:lblOffset val="100"/>
        <c:noMultiLvlLbl val="0"/>
      </c:catAx>
      <c:valAx>
        <c:axId val="98117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2392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5</xdr:row>
      <xdr:rowOff>160560</xdr:rowOff>
    </xdr:from>
    <xdr:to>
      <xdr:col>15</xdr:col>
      <xdr:colOff>132480</xdr:colOff>
      <xdr:row>18</xdr:row>
      <xdr:rowOff>2880</xdr:rowOff>
    </xdr:to>
    <xdr:graphicFrame>
      <xdr:nvGraphicFramePr>
        <xdr:cNvPr id="0" name="Chart 1"/>
        <xdr:cNvGraphicFramePr/>
      </xdr:nvGraphicFramePr>
      <xdr:xfrm>
        <a:off x="8458200" y="114300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21</xdr:row>
      <xdr:rowOff>160560</xdr:rowOff>
    </xdr:from>
    <xdr:to>
      <xdr:col>15</xdr:col>
      <xdr:colOff>132480</xdr:colOff>
      <xdr:row>34</xdr:row>
      <xdr:rowOff>2880</xdr:rowOff>
    </xdr:to>
    <xdr:graphicFrame>
      <xdr:nvGraphicFramePr>
        <xdr:cNvPr id="1" name="Chart 2"/>
        <xdr:cNvGraphicFramePr/>
      </xdr:nvGraphicFramePr>
      <xdr:xfrm>
        <a:off x="8458200" y="457200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5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9" min="8" style="0" width="14"/>
    <col collapsed="false" customWidth="true" hidden="false" outlineLevel="0" max="10" min="10" style="0" width="15"/>
    <col collapsed="false" customWidth="true" hidden="false" outlineLevel="0" max="12" min="11" style="0" width="13"/>
    <col collapsed="false" customWidth="true" hidden="false" outlineLevel="0" max="13" min="13" style="0" width="11"/>
    <col collapsed="false" customWidth="true" hidden="false" outlineLevel="0" max="14" min="14" style="0" width="13"/>
    <col collapsed="false" customWidth="true" hidden="false" outlineLevel="0" max="15" min="15" style="0" width="10"/>
    <col collapsed="false" customWidth="true" hidden="false" outlineLevel="0" max="16" min="16" style="0" width="13"/>
    <col collapsed="false" customWidth="true" hidden="false" outlineLevel="0" max="17" min="17" style="0" width="14"/>
  </cols>
  <sheetData>
    <row r="1" customFormat="false" ht="4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S1" s="2" t="s">
        <v>17</v>
      </c>
    </row>
    <row r="2" customFormat="false" ht="15" hidden="false" customHeight="false" outlineLevel="0" collapsed="false">
      <c r="A2" s="3" t="s">
        <v>18</v>
      </c>
      <c r="B2" s="3" t="s">
        <v>19</v>
      </c>
      <c r="C2" s="3" t="s">
        <v>20</v>
      </c>
      <c r="D2" s="4" t="n">
        <v>46238</v>
      </c>
      <c r="E2" s="4" t="n">
        <v>46239</v>
      </c>
      <c r="F2" s="4" t="n">
        <v>46239</v>
      </c>
      <c r="G2" s="4" t="n">
        <v>46247</v>
      </c>
      <c r="H2" s="5" t="n">
        <f aca="false">IF(OR(D2="",E2=""),"",NETWORKDAYS.INTL(D2,E2,Settings!$B$4,Settings!$E$4:$E$25)-1)</f>
        <v>1</v>
      </c>
      <c r="I2" s="5" t="n">
        <f aca="false">IF(OR(E2="",F2=""),"",NETWORKDAYS.INTL(E2,F2,Settings!$B$4,Settings!$E$4:$E$25)-1)</f>
        <v>0</v>
      </c>
      <c r="J2" s="5" t="n">
        <f aca="false">IF(OR(F2="",G2=""),"",NETWORKDAYS.INTL(F2,G2,Settings!$B$4,Settings!$E$4:$E$25)-1)</f>
        <v>7</v>
      </c>
      <c r="K2" s="5" t="n">
        <f aca="false">IF(OR(D2="",G2=""),"",NETWORKDAYS.INTL(D2,G2,Settings!$B$4,Settings!$E$4:$E$25)-1)</f>
        <v>8</v>
      </c>
      <c r="L2" s="5" t="n">
        <f aca="false">IF(OR(D2="",G2=""),"",G2-D2)</f>
        <v>9</v>
      </c>
      <c r="M2" s="5" t="n">
        <f aca="false">IFERROR(INDEX(Settings!$B$8:$B$15,MATCH(B2,Settings!$A$8:$A$15,0)),"")</f>
        <v>5</v>
      </c>
      <c r="N2" s="5" t="str">
        <f aca="false">IF(OR(K2="",M2=""),"",IF(K2&lt;=M2,"Within SLA","Breached"))</f>
        <v>Breached</v>
      </c>
      <c r="O2" s="5" t="str">
        <f aca="false">IF(D2="","",IF(G2="","Pending","Closed"))</f>
        <v>Closed</v>
      </c>
      <c r="P2" s="5" t="str">
        <f aca="false">IF(O2="Pending",NETWORKDAYS.INTL(D2,Settings!$B$5,Settings!$B$4,Settings!$E$4:$E$25)-1,"")</f>
        <v/>
      </c>
      <c r="Q2" s="5" t="str">
        <f aca="false">IF(P2="","",IF(P2&lt;=2,"0-2 days",IF(P2&lt;=5,"3-5 days",IF(P2&lt;=10,"6-10 days","Over 10 days"))))</f>
        <v/>
      </c>
    </row>
    <row r="3" customFormat="false" ht="15" hidden="false" customHeight="false" outlineLevel="0" collapsed="false">
      <c r="A3" s="3" t="s">
        <v>21</v>
      </c>
      <c r="B3" s="3" t="s">
        <v>19</v>
      </c>
      <c r="C3" s="3" t="s">
        <v>22</v>
      </c>
      <c r="D3" s="4" t="n">
        <v>46238</v>
      </c>
      <c r="E3" s="4" t="n">
        <v>46238</v>
      </c>
      <c r="F3" s="4" t="n">
        <v>46238</v>
      </c>
      <c r="G3" s="4" t="n">
        <v>46238</v>
      </c>
      <c r="H3" s="5" t="n">
        <f aca="false">IF(OR(D3="",E3=""),"",NETWORKDAYS.INTL(D3,E3,Settings!$B$4,Settings!$E$4:$E$25)-1)</f>
        <v>0</v>
      </c>
      <c r="I3" s="5" t="n">
        <f aca="false">IF(OR(E3="",F3=""),"",NETWORKDAYS.INTL(E3,F3,Settings!$B$4,Settings!$E$4:$E$25)-1)</f>
        <v>0</v>
      </c>
      <c r="J3" s="5" t="n">
        <f aca="false">IF(OR(F3="",G3=""),"",NETWORKDAYS.INTL(F3,G3,Settings!$B$4,Settings!$E$4:$E$25)-1)</f>
        <v>0</v>
      </c>
      <c r="K3" s="5" t="n">
        <f aca="false">IF(OR(D3="",G3=""),"",NETWORKDAYS.INTL(D3,G3,Settings!$B$4,Settings!$E$4:$E$25)-1)</f>
        <v>0</v>
      </c>
      <c r="L3" s="5" t="n">
        <f aca="false">IF(OR(D3="",G3=""),"",G3-D3)</f>
        <v>0</v>
      </c>
      <c r="M3" s="5" t="n">
        <f aca="false">IFERROR(INDEX(Settings!$B$8:$B$15,MATCH(B3,Settings!$A$8:$A$15,0)),"")</f>
        <v>5</v>
      </c>
      <c r="N3" s="5" t="str">
        <f aca="false">IF(OR(K3="",M3=""),"",IF(K3&lt;=M3,"Within SLA","Breached"))</f>
        <v>Within SLA</v>
      </c>
      <c r="O3" s="5" t="str">
        <f aca="false">IF(D3="","",IF(G3="","Pending","Closed"))</f>
        <v>Closed</v>
      </c>
      <c r="P3" s="5" t="str">
        <f aca="false">IF(O3="Pending",NETWORKDAYS.INTL(D3,Settings!$B$5,Settings!$B$4,Settings!$E$4:$E$25)-1,"")</f>
        <v/>
      </c>
      <c r="Q3" s="5" t="str">
        <f aca="false">IF(P3="","",IF(P3&lt;=2,"0-2 days",IF(P3&lt;=5,"3-5 days",IF(P3&lt;=10,"6-10 days","Over 10 days"))))</f>
        <v/>
      </c>
    </row>
    <row r="4" customFormat="false" ht="15" hidden="false" customHeight="false" outlineLevel="0" collapsed="false">
      <c r="A4" s="3" t="s">
        <v>23</v>
      </c>
      <c r="B4" s="3" t="s">
        <v>19</v>
      </c>
      <c r="C4" s="3" t="s">
        <v>24</v>
      </c>
      <c r="D4" s="4" t="n">
        <v>46238</v>
      </c>
      <c r="E4" s="4" t="n">
        <v>46238</v>
      </c>
      <c r="F4" s="4" t="n">
        <v>46240</v>
      </c>
      <c r="G4" s="4" t="n">
        <v>46240</v>
      </c>
      <c r="H4" s="5" t="n">
        <f aca="false">IF(OR(D4="",E4=""),"",NETWORKDAYS.INTL(D4,E4,Settings!$B$4,Settings!$E$4:$E$25)-1)</f>
        <v>0</v>
      </c>
      <c r="I4" s="5" t="n">
        <f aca="false">IF(OR(E4="",F4=""),"",NETWORKDAYS.INTL(E4,F4,Settings!$B$4,Settings!$E$4:$E$25)-1)</f>
        <v>2</v>
      </c>
      <c r="J4" s="5" t="n">
        <f aca="false">IF(OR(F4="",G4=""),"",NETWORKDAYS.INTL(F4,G4,Settings!$B$4,Settings!$E$4:$E$25)-1)</f>
        <v>0</v>
      </c>
      <c r="K4" s="5" t="n">
        <f aca="false">IF(OR(D4="",G4=""),"",NETWORKDAYS.INTL(D4,G4,Settings!$B$4,Settings!$E$4:$E$25)-1)</f>
        <v>2</v>
      </c>
      <c r="L4" s="5" t="n">
        <f aca="false">IF(OR(D4="",G4=""),"",G4-D4)</f>
        <v>2</v>
      </c>
      <c r="M4" s="5" t="n">
        <f aca="false">IFERROR(INDEX(Settings!$B$8:$B$15,MATCH(B4,Settings!$A$8:$A$15,0)),"")</f>
        <v>5</v>
      </c>
      <c r="N4" s="5" t="str">
        <f aca="false">IF(OR(K4="",M4=""),"",IF(K4&lt;=M4,"Within SLA","Breached"))</f>
        <v>Within SLA</v>
      </c>
      <c r="O4" s="5" t="str">
        <f aca="false">IF(D4="","",IF(G4="","Pending","Closed"))</f>
        <v>Closed</v>
      </c>
      <c r="P4" s="5" t="str">
        <f aca="false">IF(O4="Pending",NETWORKDAYS.INTL(D4,Settings!$B$5,Settings!$B$4,Settings!$E$4:$E$25)-1,"")</f>
        <v/>
      </c>
      <c r="Q4" s="5" t="str">
        <f aca="false">IF(P4="","",IF(P4&lt;=2,"0-2 days",IF(P4&lt;=5,"3-5 days",IF(P4&lt;=10,"6-10 days","Over 10 days"))))</f>
        <v/>
      </c>
    </row>
    <row r="5" customFormat="false" ht="15" hidden="false" customHeight="false" outlineLevel="0" collapsed="false">
      <c r="A5" s="3" t="s">
        <v>25</v>
      </c>
      <c r="B5" s="3" t="s">
        <v>26</v>
      </c>
      <c r="C5" s="3" t="s">
        <v>22</v>
      </c>
      <c r="D5" s="4" t="n">
        <v>46242</v>
      </c>
      <c r="E5" s="4" t="n">
        <v>46247</v>
      </c>
      <c r="F5" s="4" t="n">
        <v>46253</v>
      </c>
      <c r="G5" s="4" t="n">
        <v>46256</v>
      </c>
      <c r="H5" s="5" t="n">
        <f aca="false">IF(OR(D5="",E5=""),"",NETWORKDAYS.INTL(D5,E5,Settings!$B$4,Settings!$E$4:$E$25)-1)</f>
        <v>4</v>
      </c>
      <c r="I5" s="5" t="n">
        <f aca="false">IF(OR(E5="",F5=""),"",NETWORKDAYS.INTL(E5,F5,Settings!$B$4,Settings!$E$4:$E$25)-1)</f>
        <v>4</v>
      </c>
      <c r="J5" s="5" t="n">
        <f aca="false">IF(OR(F5="",G5=""),"",NETWORKDAYS.INTL(F5,G5,Settings!$B$4,Settings!$E$4:$E$25)-1)</f>
        <v>3</v>
      </c>
      <c r="K5" s="5" t="n">
        <f aca="false">IF(OR(D5="",G5=""),"",NETWORKDAYS.INTL(D5,G5,Settings!$B$4,Settings!$E$4:$E$25)-1)</f>
        <v>11</v>
      </c>
      <c r="L5" s="5" t="n">
        <f aca="false">IF(OR(D5="",G5=""),"",G5-D5)</f>
        <v>14</v>
      </c>
      <c r="M5" s="5" t="n">
        <f aca="false">IFERROR(INDEX(Settings!$B$8:$B$15,MATCH(B5,Settings!$A$8:$A$15,0)),"")</f>
        <v>12</v>
      </c>
      <c r="N5" s="5" t="str">
        <f aca="false">IF(OR(K5="",M5=""),"",IF(K5&lt;=M5,"Within SLA","Breached"))</f>
        <v>Within SLA</v>
      </c>
      <c r="O5" s="5" t="str">
        <f aca="false">IF(D5="","",IF(G5="","Pending","Closed"))</f>
        <v>Closed</v>
      </c>
      <c r="P5" s="5" t="str">
        <f aca="false">IF(O5="Pending",NETWORKDAYS.INTL(D5,Settings!$B$5,Settings!$B$4,Settings!$E$4:$E$25)-1,"")</f>
        <v/>
      </c>
      <c r="Q5" s="5" t="str">
        <f aca="false">IF(P5="","",IF(P5&lt;=2,"0-2 days",IF(P5&lt;=5,"3-5 days",IF(P5&lt;=10,"6-10 days","Over 10 days"))))</f>
        <v/>
      </c>
    </row>
    <row r="6" customFormat="false" ht="15" hidden="false" customHeight="false" outlineLevel="0" collapsed="false">
      <c r="A6" s="3" t="s">
        <v>27</v>
      </c>
      <c r="B6" s="3" t="s">
        <v>19</v>
      </c>
      <c r="C6" s="3" t="s">
        <v>20</v>
      </c>
      <c r="D6" s="4" t="n">
        <v>46242</v>
      </c>
      <c r="E6" s="4" t="n">
        <v>46242</v>
      </c>
      <c r="F6" s="4" t="n">
        <v>46245</v>
      </c>
      <c r="G6" s="4" t="n">
        <v>46247</v>
      </c>
      <c r="H6" s="5" t="n">
        <f aca="false">IF(OR(D6="",E6=""),"",NETWORKDAYS.INTL(D6,E6,Settings!$B$4,Settings!$E$4:$E$25)-1)</f>
        <v>0</v>
      </c>
      <c r="I6" s="5" t="n">
        <f aca="false">IF(OR(E6="",F6=""),"",NETWORKDAYS.INTL(E6,F6,Settings!$B$4,Settings!$E$4:$E$25)-1)</f>
        <v>2</v>
      </c>
      <c r="J6" s="5" t="n">
        <f aca="false">IF(OR(F6="",G6=""),"",NETWORKDAYS.INTL(F6,G6,Settings!$B$4,Settings!$E$4:$E$25)-1)</f>
        <v>2</v>
      </c>
      <c r="K6" s="5" t="n">
        <f aca="false">IF(OR(D6="",G6=""),"",NETWORKDAYS.INTL(D6,G6,Settings!$B$4,Settings!$E$4:$E$25)-1)</f>
        <v>4</v>
      </c>
      <c r="L6" s="5" t="n">
        <f aca="false">IF(OR(D6="",G6=""),"",G6-D6)</f>
        <v>5</v>
      </c>
      <c r="M6" s="5" t="n">
        <f aca="false">IFERROR(INDEX(Settings!$B$8:$B$15,MATCH(B6,Settings!$A$8:$A$15,0)),"")</f>
        <v>5</v>
      </c>
      <c r="N6" s="5" t="str">
        <f aca="false">IF(OR(K6="",M6=""),"",IF(K6&lt;=M6,"Within SLA","Breached"))</f>
        <v>Within SLA</v>
      </c>
      <c r="O6" s="5" t="str">
        <f aca="false">IF(D6="","",IF(G6="","Pending","Closed"))</f>
        <v>Closed</v>
      </c>
      <c r="P6" s="5" t="str">
        <f aca="false">IF(O6="Pending",NETWORKDAYS.INTL(D6,Settings!$B$5,Settings!$B$4,Settings!$E$4:$E$25)-1,"")</f>
        <v/>
      </c>
      <c r="Q6" s="5" t="str">
        <f aca="false">IF(P6="","",IF(P6&lt;=2,"0-2 days",IF(P6&lt;=5,"3-5 days",IF(P6&lt;=10,"6-10 days","Over 10 days"))))</f>
        <v/>
      </c>
    </row>
    <row r="7" customFormat="false" ht="15" hidden="false" customHeight="false" outlineLevel="0" collapsed="false">
      <c r="A7" s="3" t="s">
        <v>28</v>
      </c>
      <c r="B7" s="3" t="s">
        <v>26</v>
      </c>
      <c r="C7" s="3" t="s">
        <v>22</v>
      </c>
      <c r="D7" s="4" t="n">
        <v>46244</v>
      </c>
      <c r="E7" s="4" t="n">
        <v>46245</v>
      </c>
      <c r="F7" s="4" t="n">
        <v>46252</v>
      </c>
      <c r="G7" s="4" t="n">
        <v>46261</v>
      </c>
      <c r="H7" s="5" t="n">
        <f aca="false">IF(OR(D7="",E7=""),"",NETWORKDAYS.INTL(D7,E7,Settings!$B$4,Settings!$E$4:$E$25)-1)</f>
        <v>1</v>
      </c>
      <c r="I7" s="5" t="n">
        <f aca="false">IF(OR(E7="",F7=""),"",NETWORKDAYS.INTL(E7,F7,Settings!$B$4,Settings!$E$4:$E$25)-1)</f>
        <v>5</v>
      </c>
      <c r="J7" s="5" t="n">
        <f aca="false">IF(OR(F7="",G7=""),"",NETWORKDAYS.INTL(F7,G7,Settings!$B$4,Settings!$E$4:$E$25)-1)</f>
        <v>8</v>
      </c>
      <c r="K7" s="5" t="n">
        <f aca="false">IF(OR(D7="",G7=""),"",NETWORKDAYS.INTL(D7,G7,Settings!$B$4,Settings!$E$4:$E$25)-1)</f>
        <v>14</v>
      </c>
      <c r="L7" s="5" t="n">
        <f aca="false">IF(OR(D7="",G7=""),"",G7-D7)</f>
        <v>17</v>
      </c>
      <c r="M7" s="5" t="n">
        <f aca="false">IFERROR(INDEX(Settings!$B$8:$B$15,MATCH(B7,Settings!$A$8:$A$15,0)),"")</f>
        <v>12</v>
      </c>
      <c r="N7" s="5" t="str">
        <f aca="false">IF(OR(K7="",M7=""),"",IF(K7&lt;=M7,"Within SLA","Breached"))</f>
        <v>Breached</v>
      </c>
      <c r="O7" s="5" t="str">
        <f aca="false">IF(D7="","",IF(G7="","Pending","Closed"))</f>
        <v>Closed</v>
      </c>
      <c r="P7" s="5" t="str">
        <f aca="false">IF(O7="Pending",NETWORKDAYS.INTL(D7,Settings!$B$5,Settings!$B$4,Settings!$E$4:$E$25)-1,"")</f>
        <v/>
      </c>
      <c r="Q7" s="5" t="str">
        <f aca="false">IF(P7="","",IF(P7&lt;=2,"0-2 days",IF(P7&lt;=5,"3-5 days",IF(P7&lt;=10,"6-10 days","Over 10 days"))))</f>
        <v/>
      </c>
    </row>
    <row r="8" customFormat="false" ht="15" hidden="false" customHeight="false" outlineLevel="0" collapsed="false">
      <c r="A8" s="3" t="s">
        <v>29</v>
      </c>
      <c r="B8" s="3" t="s">
        <v>19</v>
      </c>
      <c r="C8" s="3" t="s">
        <v>20</v>
      </c>
      <c r="D8" s="4" t="n">
        <v>46244</v>
      </c>
      <c r="E8" s="4" t="n">
        <v>46245</v>
      </c>
      <c r="F8" s="4" t="n">
        <v>46248</v>
      </c>
      <c r="G8" s="4" t="n">
        <v>46252</v>
      </c>
      <c r="H8" s="5" t="n">
        <f aca="false">IF(OR(D8="",E8=""),"",NETWORKDAYS.INTL(D8,E8,Settings!$B$4,Settings!$E$4:$E$25)-1)</f>
        <v>1</v>
      </c>
      <c r="I8" s="5" t="n">
        <f aca="false">IF(OR(E8="",F8=""),"",NETWORKDAYS.INTL(E8,F8,Settings!$B$4,Settings!$E$4:$E$25)-1)</f>
        <v>3</v>
      </c>
      <c r="J8" s="5" t="n">
        <f aca="false">IF(OR(F8="",G8=""),"",NETWORKDAYS.INTL(F8,G8,Settings!$B$4,Settings!$E$4:$E$25)-1)</f>
        <v>2</v>
      </c>
      <c r="K8" s="5" t="n">
        <f aca="false">IF(OR(D8="",G8=""),"",NETWORKDAYS.INTL(D8,G8,Settings!$B$4,Settings!$E$4:$E$25)-1)</f>
        <v>6</v>
      </c>
      <c r="L8" s="5" t="n">
        <f aca="false">IF(OR(D8="",G8=""),"",G8-D8)</f>
        <v>8</v>
      </c>
      <c r="M8" s="5" t="n">
        <f aca="false">IFERROR(INDEX(Settings!$B$8:$B$15,MATCH(B8,Settings!$A$8:$A$15,0)),"")</f>
        <v>5</v>
      </c>
      <c r="N8" s="5" t="str">
        <f aca="false">IF(OR(K8="",M8=""),"",IF(K8&lt;=M8,"Within SLA","Breached"))</f>
        <v>Breached</v>
      </c>
      <c r="O8" s="5" t="str">
        <f aca="false">IF(D8="","",IF(G8="","Pending","Closed"))</f>
        <v>Closed</v>
      </c>
      <c r="P8" s="5" t="str">
        <f aca="false">IF(O8="Pending",NETWORKDAYS.INTL(D8,Settings!$B$5,Settings!$B$4,Settings!$E$4:$E$25)-1,"")</f>
        <v/>
      </c>
      <c r="Q8" s="5" t="str">
        <f aca="false">IF(P8="","",IF(P8&lt;=2,"0-2 days",IF(P8&lt;=5,"3-5 days",IF(P8&lt;=10,"6-10 days","Over 10 days"))))</f>
        <v/>
      </c>
    </row>
    <row r="9" customFormat="false" ht="15" hidden="false" customHeight="false" outlineLevel="0" collapsed="false">
      <c r="A9" s="3" t="s">
        <v>30</v>
      </c>
      <c r="B9" s="3" t="s">
        <v>19</v>
      </c>
      <c r="C9" s="3" t="s">
        <v>24</v>
      </c>
      <c r="D9" s="4" t="n">
        <v>46244</v>
      </c>
      <c r="E9" s="4" t="n">
        <v>46244</v>
      </c>
      <c r="F9" s="4" t="n">
        <v>46244</v>
      </c>
      <c r="G9" s="4" t="n">
        <v>46244</v>
      </c>
      <c r="H9" s="5" t="n">
        <f aca="false">IF(OR(D9="",E9=""),"",NETWORKDAYS.INTL(D9,E9,Settings!$B$4,Settings!$E$4:$E$25)-1)</f>
        <v>0</v>
      </c>
      <c r="I9" s="5" t="n">
        <f aca="false">IF(OR(E9="",F9=""),"",NETWORKDAYS.INTL(E9,F9,Settings!$B$4,Settings!$E$4:$E$25)-1)</f>
        <v>0</v>
      </c>
      <c r="J9" s="5" t="n">
        <f aca="false">IF(OR(F9="",G9=""),"",NETWORKDAYS.INTL(F9,G9,Settings!$B$4,Settings!$E$4:$E$25)-1)</f>
        <v>0</v>
      </c>
      <c r="K9" s="5" t="n">
        <f aca="false">IF(OR(D9="",G9=""),"",NETWORKDAYS.INTL(D9,G9,Settings!$B$4,Settings!$E$4:$E$25)-1)</f>
        <v>0</v>
      </c>
      <c r="L9" s="5" t="n">
        <f aca="false">IF(OR(D9="",G9=""),"",G9-D9)</f>
        <v>0</v>
      </c>
      <c r="M9" s="5" t="n">
        <f aca="false">IFERROR(INDEX(Settings!$B$8:$B$15,MATCH(B9,Settings!$A$8:$A$15,0)),"")</f>
        <v>5</v>
      </c>
      <c r="N9" s="5" t="str">
        <f aca="false">IF(OR(K9="",M9=""),"",IF(K9&lt;=M9,"Within SLA","Breached"))</f>
        <v>Within SLA</v>
      </c>
      <c r="O9" s="5" t="str">
        <f aca="false">IF(D9="","",IF(G9="","Pending","Closed"))</f>
        <v>Closed</v>
      </c>
      <c r="P9" s="5" t="str">
        <f aca="false">IF(O9="Pending",NETWORKDAYS.INTL(D9,Settings!$B$5,Settings!$B$4,Settings!$E$4:$E$25)-1,"")</f>
        <v/>
      </c>
      <c r="Q9" s="5" t="str">
        <f aca="false">IF(P9="","",IF(P9&lt;=2,"0-2 days",IF(P9&lt;=5,"3-5 days",IF(P9&lt;=10,"6-10 days","Over 10 days"))))</f>
        <v/>
      </c>
    </row>
    <row r="10" customFormat="false" ht="15" hidden="false" customHeight="false" outlineLevel="0" collapsed="false">
      <c r="A10" s="3" t="s">
        <v>31</v>
      </c>
      <c r="B10" s="3" t="s">
        <v>26</v>
      </c>
      <c r="C10" s="3" t="s">
        <v>22</v>
      </c>
      <c r="D10" s="4" t="n">
        <v>46244</v>
      </c>
      <c r="E10" s="4" t="n">
        <v>46245</v>
      </c>
      <c r="F10" s="4" t="n">
        <v>46251</v>
      </c>
      <c r="G10" s="4" t="n">
        <v>46255</v>
      </c>
      <c r="H10" s="5" t="n">
        <f aca="false">IF(OR(D10="",E10=""),"",NETWORKDAYS.INTL(D10,E10,Settings!$B$4,Settings!$E$4:$E$25)-1)</f>
        <v>1</v>
      </c>
      <c r="I10" s="5" t="n">
        <f aca="false">IF(OR(E10="",F10=""),"",NETWORKDAYS.INTL(E10,F10,Settings!$B$4,Settings!$E$4:$E$25)-1)</f>
        <v>4</v>
      </c>
      <c r="J10" s="5" t="n">
        <f aca="false">IF(OR(F10="",G10=""),"",NETWORKDAYS.INTL(F10,G10,Settings!$B$4,Settings!$E$4:$E$25)-1)</f>
        <v>4</v>
      </c>
      <c r="K10" s="5" t="n">
        <f aca="false">IF(OR(D10="",G10=""),"",NETWORKDAYS.INTL(D10,G10,Settings!$B$4,Settings!$E$4:$E$25)-1)</f>
        <v>9</v>
      </c>
      <c r="L10" s="5" t="n">
        <f aca="false">IF(OR(D10="",G10=""),"",G10-D10)</f>
        <v>11</v>
      </c>
      <c r="M10" s="5" t="n">
        <f aca="false">IFERROR(INDEX(Settings!$B$8:$B$15,MATCH(B10,Settings!$A$8:$A$15,0)),"")</f>
        <v>12</v>
      </c>
      <c r="N10" s="5" t="str">
        <f aca="false">IF(OR(K10="",M10=""),"",IF(K10&lt;=M10,"Within SLA","Breached"))</f>
        <v>Within SLA</v>
      </c>
      <c r="O10" s="5" t="str">
        <f aca="false">IF(D10="","",IF(G10="","Pending","Closed"))</f>
        <v>Closed</v>
      </c>
      <c r="P10" s="5" t="str">
        <f aca="false">IF(O10="Pending",NETWORKDAYS.INTL(D10,Settings!$B$5,Settings!$B$4,Settings!$E$4:$E$25)-1,"")</f>
        <v/>
      </c>
      <c r="Q10" s="5" t="str">
        <f aca="false">IF(P10="","",IF(P10&lt;=2,"0-2 days",IF(P10&lt;=5,"3-5 days",IF(P10&lt;=10,"6-10 days","Over 10 days"))))</f>
        <v/>
      </c>
    </row>
    <row r="11" customFormat="false" ht="15" hidden="false" customHeight="false" outlineLevel="0" collapsed="false">
      <c r="A11" s="3" t="s">
        <v>32</v>
      </c>
      <c r="B11" s="3" t="s">
        <v>33</v>
      </c>
      <c r="C11" s="3" t="s">
        <v>20</v>
      </c>
      <c r="D11" s="4" t="n">
        <v>46244</v>
      </c>
      <c r="E11" s="4" t="n">
        <v>46244</v>
      </c>
      <c r="F11" s="4" t="n">
        <v>46245</v>
      </c>
      <c r="G11" s="4" t="n">
        <v>46245</v>
      </c>
      <c r="H11" s="5" t="n">
        <f aca="false">IF(OR(D11="",E11=""),"",NETWORKDAYS.INTL(D11,E11,Settings!$B$4,Settings!$E$4:$E$25)-1)</f>
        <v>0</v>
      </c>
      <c r="I11" s="5" t="n">
        <f aca="false">IF(OR(E11="",F11=""),"",NETWORKDAYS.INTL(E11,F11,Settings!$B$4,Settings!$E$4:$E$25)-1)</f>
        <v>1</v>
      </c>
      <c r="J11" s="5" t="n">
        <f aca="false">IF(OR(F11="",G11=""),"",NETWORKDAYS.INTL(F11,G11,Settings!$B$4,Settings!$E$4:$E$25)-1)</f>
        <v>0</v>
      </c>
      <c r="K11" s="5" t="n">
        <f aca="false">IF(OR(D11="",G11=""),"",NETWORKDAYS.INTL(D11,G11,Settings!$B$4,Settings!$E$4:$E$25)-1)</f>
        <v>1</v>
      </c>
      <c r="L11" s="5" t="n">
        <f aca="false">IF(OR(D11="",G11=""),"",G11-D11)</f>
        <v>1</v>
      </c>
      <c r="M11" s="5" t="n">
        <f aca="false">IFERROR(INDEX(Settings!$B$8:$B$15,MATCH(B11,Settings!$A$8:$A$15,0)),"")</f>
        <v>3</v>
      </c>
      <c r="N11" s="5" t="str">
        <f aca="false">IF(OR(K11="",M11=""),"",IF(K11&lt;=M11,"Within SLA","Breached"))</f>
        <v>Within SLA</v>
      </c>
      <c r="O11" s="5" t="str">
        <f aca="false">IF(D11="","",IF(G11="","Pending","Closed"))</f>
        <v>Closed</v>
      </c>
      <c r="P11" s="5" t="str">
        <f aca="false">IF(O11="Pending",NETWORKDAYS.INTL(D11,Settings!$B$5,Settings!$B$4,Settings!$E$4:$E$25)-1,"")</f>
        <v/>
      </c>
      <c r="Q11" s="5" t="str">
        <f aca="false">IF(P11="","",IF(P11&lt;=2,"0-2 days",IF(P11&lt;=5,"3-5 days",IF(P11&lt;=10,"6-10 days","Over 10 days"))))</f>
        <v/>
      </c>
    </row>
    <row r="12" customFormat="false" ht="15" hidden="false" customHeight="false" outlineLevel="0" collapsed="false">
      <c r="A12" s="3" t="s">
        <v>34</v>
      </c>
      <c r="B12" s="3" t="s">
        <v>33</v>
      </c>
      <c r="C12" s="3" t="s">
        <v>22</v>
      </c>
      <c r="D12" s="4" t="n">
        <v>46245</v>
      </c>
      <c r="E12" s="4" t="n">
        <v>46245</v>
      </c>
      <c r="F12" s="4" t="n">
        <v>46245</v>
      </c>
      <c r="G12" s="4" t="n">
        <v>46254</v>
      </c>
      <c r="H12" s="5" t="n">
        <f aca="false">IF(OR(D12="",E12=""),"",NETWORKDAYS.INTL(D12,E12,Settings!$B$4,Settings!$E$4:$E$25)-1)</f>
        <v>0</v>
      </c>
      <c r="I12" s="5" t="n">
        <f aca="false">IF(OR(E12="",F12=""),"",NETWORKDAYS.INTL(E12,F12,Settings!$B$4,Settings!$E$4:$E$25)-1)</f>
        <v>0</v>
      </c>
      <c r="J12" s="5" t="n">
        <f aca="false">IF(OR(F12="",G12=""),"",NETWORKDAYS.INTL(F12,G12,Settings!$B$4,Settings!$E$4:$E$25)-1)</f>
        <v>7</v>
      </c>
      <c r="K12" s="5" t="n">
        <f aca="false">IF(OR(D12="",G12=""),"",NETWORKDAYS.INTL(D12,G12,Settings!$B$4,Settings!$E$4:$E$25)-1)</f>
        <v>7</v>
      </c>
      <c r="L12" s="5" t="n">
        <f aca="false">IF(OR(D12="",G12=""),"",G12-D12)</f>
        <v>9</v>
      </c>
      <c r="M12" s="5" t="n">
        <f aca="false">IFERROR(INDEX(Settings!$B$8:$B$15,MATCH(B12,Settings!$A$8:$A$15,0)),"")</f>
        <v>3</v>
      </c>
      <c r="N12" s="5" t="str">
        <f aca="false">IF(OR(K12="",M12=""),"",IF(K12&lt;=M12,"Within SLA","Breached"))</f>
        <v>Breached</v>
      </c>
      <c r="O12" s="5" t="str">
        <f aca="false">IF(D12="","",IF(G12="","Pending","Closed"))</f>
        <v>Closed</v>
      </c>
      <c r="P12" s="5" t="str">
        <f aca="false">IF(O12="Pending",NETWORKDAYS.INTL(D12,Settings!$B$5,Settings!$B$4,Settings!$E$4:$E$25)-1,"")</f>
        <v/>
      </c>
      <c r="Q12" s="5" t="str">
        <f aca="false">IF(P12="","",IF(P12&lt;=2,"0-2 days",IF(P12&lt;=5,"3-5 days",IF(P12&lt;=10,"6-10 days","Over 10 days"))))</f>
        <v/>
      </c>
    </row>
    <row r="13" customFormat="false" ht="15" hidden="false" customHeight="false" outlineLevel="0" collapsed="false">
      <c r="A13" s="3" t="s">
        <v>35</v>
      </c>
      <c r="B13" s="3" t="s">
        <v>19</v>
      </c>
      <c r="C13" s="3" t="s">
        <v>20</v>
      </c>
      <c r="D13" s="4" t="n">
        <v>46246</v>
      </c>
      <c r="E13" s="4" t="n">
        <v>46248</v>
      </c>
      <c r="F13" s="4" t="n">
        <v>46252</v>
      </c>
      <c r="G13" s="4" t="n">
        <v>46252</v>
      </c>
      <c r="H13" s="5" t="n">
        <f aca="false">IF(OR(D13="",E13=""),"",NETWORKDAYS.INTL(D13,E13,Settings!$B$4,Settings!$E$4:$E$25)-1)</f>
        <v>2</v>
      </c>
      <c r="I13" s="5" t="n">
        <f aca="false">IF(OR(E13="",F13=""),"",NETWORKDAYS.INTL(E13,F13,Settings!$B$4,Settings!$E$4:$E$25)-1)</f>
        <v>2</v>
      </c>
      <c r="J13" s="5" t="n">
        <f aca="false">IF(OR(F13="",G13=""),"",NETWORKDAYS.INTL(F13,G13,Settings!$B$4,Settings!$E$4:$E$25)-1)</f>
        <v>0</v>
      </c>
      <c r="K13" s="5" t="n">
        <f aca="false">IF(OR(D13="",G13=""),"",NETWORKDAYS.INTL(D13,G13,Settings!$B$4,Settings!$E$4:$E$25)-1)</f>
        <v>4</v>
      </c>
      <c r="L13" s="5" t="n">
        <f aca="false">IF(OR(D13="",G13=""),"",G13-D13)</f>
        <v>6</v>
      </c>
      <c r="M13" s="5" t="n">
        <f aca="false">IFERROR(INDEX(Settings!$B$8:$B$15,MATCH(B13,Settings!$A$8:$A$15,0)),"")</f>
        <v>5</v>
      </c>
      <c r="N13" s="5" t="str">
        <f aca="false">IF(OR(K13="",M13=""),"",IF(K13&lt;=M13,"Within SLA","Breached"))</f>
        <v>Within SLA</v>
      </c>
      <c r="O13" s="5" t="str">
        <f aca="false">IF(D13="","",IF(G13="","Pending","Closed"))</f>
        <v>Closed</v>
      </c>
      <c r="P13" s="5" t="str">
        <f aca="false">IF(O13="Pending",NETWORKDAYS.INTL(D13,Settings!$B$5,Settings!$B$4,Settings!$E$4:$E$25)-1,"")</f>
        <v/>
      </c>
      <c r="Q13" s="5" t="str">
        <f aca="false">IF(P13="","",IF(P13&lt;=2,"0-2 days",IF(P13&lt;=5,"3-5 days",IF(P13&lt;=10,"6-10 days","Over 10 days"))))</f>
        <v/>
      </c>
    </row>
    <row r="14" customFormat="false" ht="15" hidden="false" customHeight="false" outlineLevel="0" collapsed="false">
      <c r="A14" s="3" t="s">
        <v>36</v>
      </c>
      <c r="B14" s="3" t="s">
        <v>37</v>
      </c>
      <c r="C14" s="3" t="s">
        <v>38</v>
      </c>
      <c r="D14" s="4" t="n">
        <v>46248</v>
      </c>
      <c r="E14" s="4" t="n">
        <v>46255</v>
      </c>
      <c r="F14" s="4" t="n">
        <v>46258</v>
      </c>
      <c r="G14" s="4" t="n">
        <v>46266</v>
      </c>
      <c r="H14" s="5" t="n">
        <f aca="false">IF(OR(D14="",E14=""),"",NETWORKDAYS.INTL(D14,E14,Settings!$B$4,Settings!$E$4:$E$25)-1)</f>
        <v>5</v>
      </c>
      <c r="I14" s="5" t="n">
        <f aca="false">IF(OR(E14="",F14=""),"",NETWORKDAYS.INTL(E14,F14,Settings!$B$4,Settings!$E$4:$E$25)-1)</f>
        <v>2</v>
      </c>
      <c r="J14" s="5" t="n">
        <f aca="false">IF(OR(F14="",G14=""),"",NETWORKDAYS.INTL(F14,G14,Settings!$B$4,Settings!$E$4:$E$25)-1)</f>
        <v>7</v>
      </c>
      <c r="K14" s="5" t="n">
        <f aca="false">IF(OR(D14="",G14=""),"",NETWORKDAYS.INTL(D14,G14,Settings!$B$4,Settings!$E$4:$E$25)-1)</f>
        <v>14</v>
      </c>
      <c r="L14" s="5" t="n">
        <f aca="false">IF(OR(D14="",G14=""),"",G14-D14)</f>
        <v>18</v>
      </c>
      <c r="M14" s="5" t="n">
        <f aca="false">IFERROR(INDEX(Settings!$B$8:$B$15,MATCH(B14,Settings!$A$8:$A$15,0)),"")</f>
        <v>8</v>
      </c>
      <c r="N14" s="5" t="str">
        <f aca="false">IF(OR(K14="",M14=""),"",IF(K14&lt;=M14,"Within SLA","Breached"))</f>
        <v>Breached</v>
      </c>
      <c r="O14" s="5" t="str">
        <f aca="false">IF(D14="","",IF(G14="","Pending","Closed"))</f>
        <v>Closed</v>
      </c>
      <c r="P14" s="5" t="str">
        <f aca="false">IF(O14="Pending",NETWORKDAYS.INTL(D14,Settings!$B$5,Settings!$B$4,Settings!$E$4:$E$25)-1,"")</f>
        <v/>
      </c>
      <c r="Q14" s="5" t="str">
        <f aca="false">IF(P14="","",IF(P14&lt;=2,"0-2 days",IF(P14&lt;=5,"3-5 days",IF(P14&lt;=10,"6-10 days","Over 10 days"))))</f>
        <v/>
      </c>
    </row>
    <row r="15" customFormat="false" ht="15" hidden="false" customHeight="false" outlineLevel="0" collapsed="false">
      <c r="A15" s="3" t="s">
        <v>39</v>
      </c>
      <c r="B15" s="3" t="s">
        <v>33</v>
      </c>
      <c r="C15" s="3" t="s">
        <v>20</v>
      </c>
      <c r="D15" s="4" t="n">
        <v>46251</v>
      </c>
      <c r="E15" s="4" t="n">
        <v>46252</v>
      </c>
      <c r="F15" s="4" t="n">
        <v>46252</v>
      </c>
      <c r="G15" s="4" t="n">
        <v>46253</v>
      </c>
      <c r="H15" s="5" t="n">
        <f aca="false">IF(OR(D15="",E15=""),"",NETWORKDAYS.INTL(D15,E15,Settings!$B$4,Settings!$E$4:$E$25)-1)</f>
        <v>1</v>
      </c>
      <c r="I15" s="5" t="n">
        <f aca="false">IF(OR(E15="",F15=""),"",NETWORKDAYS.INTL(E15,F15,Settings!$B$4,Settings!$E$4:$E$25)-1)</f>
        <v>0</v>
      </c>
      <c r="J15" s="5" t="n">
        <f aca="false">IF(OR(F15="",G15=""),"",NETWORKDAYS.INTL(F15,G15,Settings!$B$4,Settings!$E$4:$E$25)-1)</f>
        <v>1</v>
      </c>
      <c r="K15" s="5" t="n">
        <f aca="false">IF(OR(D15="",G15=""),"",NETWORKDAYS.INTL(D15,G15,Settings!$B$4,Settings!$E$4:$E$25)-1)</f>
        <v>2</v>
      </c>
      <c r="L15" s="5" t="n">
        <f aca="false">IF(OR(D15="",G15=""),"",G15-D15)</f>
        <v>2</v>
      </c>
      <c r="M15" s="5" t="n">
        <f aca="false">IFERROR(INDEX(Settings!$B$8:$B$15,MATCH(B15,Settings!$A$8:$A$15,0)),"")</f>
        <v>3</v>
      </c>
      <c r="N15" s="5" t="str">
        <f aca="false">IF(OR(K15="",M15=""),"",IF(K15&lt;=M15,"Within SLA","Breached"))</f>
        <v>Within SLA</v>
      </c>
      <c r="O15" s="5" t="str">
        <f aca="false">IF(D15="","",IF(G15="","Pending","Closed"))</f>
        <v>Closed</v>
      </c>
      <c r="P15" s="5" t="str">
        <f aca="false">IF(O15="Pending",NETWORKDAYS.INTL(D15,Settings!$B$5,Settings!$B$4,Settings!$E$4:$E$25)-1,"")</f>
        <v/>
      </c>
      <c r="Q15" s="5" t="str">
        <f aca="false">IF(P15="","",IF(P15&lt;=2,"0-2 days",IF(P15&lt;=5,"3-5 days",IF(P15&lt;=10,"6-10 days","Over 10 days"))))</f>
        <v/>
      </c>
    </row>
    <row r="16" customFormat="false" ht="15" hidden="false" customHeight="false" outlineLevel="0" collapsed="false">
      <c r="A16" s="3" t="s">
        <v>40</v>
      </c>
      <c r="B16" s="3" t="s">
        <v>33</v>
      </c>
      <c r="C16" s="3" t="s">
        <v>24</v>
      </c>
      <c r="D16" s="4" t="n">
        <v>46253</v>
      </c>
      <c r="E16" s="4" t="n">
        <v>46253</v>
      </c>
      <c r="F16" s="4" t="n">
        <v>46253</v>
      </c>
      <c r="G16" s="4" t="n">
        <v>46253</v>
      </c>
      <c r="H16" s="5" t="n">
        <f aca="false">IF(OR(D16="",E16=""),"",NETWORKDAYS.INTL(D16,E16,Settings!$B$4,Settings!$E$4:$E$25)-1)</f>
        <v>0</v>
      </c>
      <c r="I16" s="5" t="n">
        <f aca="false">IF(OR(E16="",F16=""),"",NETWORKDAYS.INTL(E16,F16,Settings!$B$4,Settings!$E$4:$E$25)-1)</f>
        <v>0</v>
      </c>
      <c r="J16" s="5" t="n">
        <f aca="false">IF(OR(F16="",G16=""),"",NETWORKDAYS.INTL(F16,G16,Settings!$B$4,Settings!$E$4:$E$25)-1)</f>
        <v>0</v>
      </c>
      <c r="K16" s="5" t="n">
        <f aca="false">IF(OR(D16="",G16=""),"",NETWORKDAYS.INTL(D16,G16,Settings!$B$4,Settings!$E$4:$E$25)-1)</f>
        <v>0</v>
      </c>
      <c r="L16" s="5" t="n">
        <f aca="false">IF(OR(D16="",G16=""),"",G16-D16)</f>
        <v>0</v>
      </c>
      <c r="M16" s="5" t="n">
        <f aca="false">IFERROR(INDEX(Settings!$B$8:$B$15,MATCH(B16,Settings!$A$8:$A$15,0)),"")</f>
        <v>3</v>
      </c>
      <c r="N16" s="5" t="str">
        <f aca="false">IF(OR(K16="",M16=""),"",IF(K16&lt;=M16,"Within SLA","Breached"))</f>
        <v>Within SLA</v>
      </c>
      <c r="O16" s="5" t="str">
        <f aca="false">IF(D16="","",IF(G16="","Pending","Closed"))</f>
        <v>Closed</v>
      </c>
      <c r="P16" s="5" t="str">
        <f aca="false">IF(O16="Pending",NETWORKDAYS.INTL(D16,Settings!$B$5,Settings!$B$4,Settings!$E$4:$E$25)-1,"")</f>
        <v/>
      </c>
      <c r="Q16" s="5" t="str">
        <f aca="false">IF(P16="","",IF(P16&lt;=2,"0-2 days",IF(P16&lt;=5,"3-5 days",IF(P16&lt;=10,"6-10 days","Over 10 days"))))</f>
        <v/>
      </c>
    </row>
    <row r="17" customFormat="false" ht="15" hidden="false" customHeight="false" outlineLevel="0" collapsed="false">
      <c r="A17" s="3" t="s">
        <v>41</v>
      </c>
      <c r="B17" s="3" t="s">
        <v>26</v>
      </c>
      <c r="C17" s="3" t="s">
        <v>20</v>
      </c>
      <c r="D17" s="4" t="n">
        <v>46255</v>
      </c>
      <c r="E17" s="4" t="n">
        <v>46255</v>
      </c>
      <c r="F17" s="4" t="n">
        <v>46255</v>
      </c>
      <c r="G17" s="4" t="n">
        <v>46260</v>
      </c>
      <c r="H17" s="5" t="n">
        <f aca="false">IF(OR(D17="",E17=""),"",NETWORKDAYS.INTL(D17,E17,Settings!$B$4,Settings!$E$4:$E$25)-1)</f>
        <v>0</v>
      </c>
      <c r="I17" s="5" t="n">
        <f aca="false">IF(OR(E17="",F17=""),"",NETWORKDAYS.INTL(E17,F17,Settings!$B$4,Settings!$E$4:$E$25)-1)</f>
        <v>0</v>
      </c>
      <c r="J17" s="5" t="n">
        <f aca="false">IF(OR(F17="",G17=""),"",NETWORKDAYS.INTL(F17,G17,Settings!$B$4,Settings!$E$4:$E$25)-1)</f>
        <v>4</v>
      </c>
      <c r="K17" s="5" t="n">
        <f aca="false">IF(OR(D17="",G17=""),"",NETWORKDAYS.INTL(D17,G17,Settings!$B$4,Settings!$E$4:$E$25)-1)</f>
        <v>4</v>
      </c>
      <c r="L17" s="5" t="n">
        <f aca="false">IF(OR(D17="",G17=""),"",G17-D17)</f>
        <v>5</v>
      </c>
      <c r="M17" s="5" t="n">
        <f aca="false">IFERROR(INDEX(Settings!$B$8:$B$15,MATCH(B17,Settings!$A$8:$A$15,0)),"")</f>
        <v>12</v>
      </c>
      <c r="N17" s="5" t="str">
        <f aca="false">IF(OR(K17="",M17=""),"",IF(K17&lt;=M17,"Within SLA","Breached"))</f>
        <v>Within SLA</v>
      </c>
      <c r="O17" s="5" t="str">
        <f aca="false">IF(D17="","",IF(G17="","Pending","Closed"))</f>
        <v>Closed</v>
      </c>
      <c r="P17" s="5" t="str">
        <f aca="false">IF(O17="Pending",NETWORKDAYS.INTL(D17,Settings!$B$5,Settings!$B$4,Settings!$E$4:$E$25)-1,"")</f>
        <v/>
      </c>
      <c r="Q17" s="5" t="str">
        <f aca="false">IF(P17="","",IF(P17&lt;=2,"0-2 days",IF(P17&lt;=5,"3-5 days",IF(P17&lt;=10,"6-10 days","Over 10 days"))))</f>
        <v/>
      </c>
    </row>
    <row r="18" customFormat="false" ht="15" hidden="false" customHeight="false" outlineLevel="0" collapsed="false">
      <c r="A18" s="3" t="s">
        <v>42</v>
      </c>
      <c r="B18" s="3" t="s">
        <v>19</v>
      </c>
      <c r="C18" s="3" t="s">
        <v>38</v>
      </c>
      <c r="D18" s="4" t="n">
        <v>46256</v>
      </c>
      <c r="E18" s="4" t="n">
        <v>46258</v>
      </c>
      <c r="F18" s="4" t="n">
        <v>46260</v>
      </c>
      <c r="G18" s="4" t="n">
        <v>46260</v>
      </c>
      <c r="H18" s="5" t="n">
        <f aca="false">IF(OR(D18="",E18=""),"",NETWORKDAYS.INTL(D18,E18,Settings!$B$4,Settings!$E$4:$E$25)-1)</f>
        <v>1</v>
      </c>
      <c r="I18" s="5" t="n">
        <f aca="false">IF(OR(E18="",F18=""),"",NETWORKDAYS.INTL(E18,F18,Settings!$B$4,Settings!$E$4:$E$25)-1)</f>
        <v>2</v>
      </c>
      <c r="J18" s="5" t="n">
        <f aca="false">IF(OR(F18="",G18=""),"",NETWORKDAYS.INTL(F18,G18,Settings!$B$4,Settings!$E$4:$E$25)-1)</f>
        <v>0</v>
      </c>
      <c r="K18" s="5" t="n">
        <f aca="false">IF(OR(D18="",G18=""),"",NETWORKDAYS.INTL(D18,G18,Settings!$B$4,Settings!$E$4:$E$25)-1)</f>
        <v>3</v>
      </c>
      <c r="L18" s="5" t="n">
        <f aca="false">IF(OR(D18="",G18=""),"",G18-D18)</f>
        <v>4</v>
      </c>
      <c r="M18" s="5" t="n">
        <f aca="false">IFERROR(INDEX(Settings!$B$8:$B$15,MATCH(B18,Settings!$A$8:$A$15,0)),"")</f>
        <v>5</v>
      </c>
      <c r="N18" s="5" t="str">
        <f aca="false">IF(OR(K18="",M18=""),"",IF(K18&lt;=M18,"Within SLA","Breached"))</f>
        <v>Within SLA</v>
      </c>
      <c r="O18" s="5" t="str">
        <f aca="false">IF(D18="","",IF(G18="","Pending","Closed"))</f>
        <v>Closed</v>
      </c>
      <c r="P18" s="5" t="str">
        <f aca="false">IF(O18="Pending",NETWORKDAYS.INTL(D18,Settings!$B$5,Settings!$B$4,Settings!$E$4:$E$25)-1,"")</f>
        <v/>
      </c>
      <c r="Q18" s="5" t="str">
        <f aca="false">IF(P18="","",IF(P18&lt;=2,"0-2 days",IF(P18&lt;=5,"3-5 days",IF(P18&lt;=10,"6-10 days","Over 10 days"))))</f>
        <v/>
      </c>
    </row>
    <row r="19" customFormat="false" ht="15" hidden="false" customHeight="false" outlineLevel="0" collapsed="false">
      <c r="A19" s="3" t="s">
        <v>43</v>
      </c>
      <c r="B19" s="3" t="s">
        <v>37</v>
      </c>
      <c r="C19" s="3" t="s">
        <v>38</v>
      </c>
      <c r="D19" s="4" t="n">
        <v>46261</v>
      </c>
      <c r="E19" s="4" t="n">
        <v>46266</v>
      </c>
      <c r="F19" s="4" t="n">
        <v>46270</v>
      </c>
      <c r="G19" s="4" t="n">
        <v>46270</v>
      </c>
      <c r="H19" s="5" t="n">
        <f aca="false">IF(OR(D19="",E19=""),"",NETWORKDAYS.INTL(D19,E19,Settings!$B$4,Settings!$E$4:$E$25)-1)</f>
        <v>4</v>
      </c>
      <c r="I19" s="5" t="n">
        <f aca="false">IF(OR(E19="",F19=""),"",NETWORKDAYS.INTL(E19,F19,Settings!$B$4,Settings!$E$4:$E$25)-1)</f>
        <v>4</v>
      </c>
      <c r="J19" s="5" t="n">
        <f aca="false">IF(OR(F19="",G19=""),"",NETWORKDAYS.INTL(F19,G19,Settings!$B$4,Settings!$E$4:$E$25)-1)</f>
        <v>0</v>
      </c>
      <c r="K19" s="5" t="n">
        <f aca="false">IF(OR(D19="",G19=""),"",NETWORKDAYS.INTL(D19,G19,Settings!$B$4,Settings!$E$4:$E$25)-1)</f>
        <v>8</v>
      </c>
      <c r="L19" s="5" t="n">
        <f aca="false">IF(OR(D19="",G19=""),"",G19-D19)</f>
        <v>9</v>
      </c>
      <c r="M19" s="5" t="n">
        <f aca="false">IFERROR(INDEX(Settings!$B$8:$B$15,MATCH(B19,Settings!$A$8:$A$15,0)),"")</f>
        <v>8</v>
      </c>
      <c r="N19" s="5" t="str">
        <f aca="false">IF(OR(K19="",M19=""),"",IF(K19&lt;=M19,"Within SLA","Breached"))</f>
        <v>Within SLA</v>
      </c>
      <c r="O19" s="5" t="str">
        <f aca="false">IF(D19="","",IF(G19="","Pending","Closed"))</f>
        <v>Closed</v>
      </c>
      <c r="P19" s="5" t="str">
        <f aca="false">IF(O19="Pending",NETWORKDAYS.INTL(D19,Settings!$B$5,Settings!$B$4,Settings!$E$4:$E$25)-1,"")</f>
        <v/>
      </c>
      <c r="Q19" s="5" t="str">
        <f aca="false">IF(P19="","",IF(P19&lt;=2,"0-2 days",IF(P19&lt;=5,"3-5 days",IF(P19&lt;=10,"6-10 days","Over 10 days"))))</f>
        <v/>
      </c>
    </row>
    <row r="20" customFormat="false" ht="15" hidden="false" customHeight="false" outlineLevel="0" collapsed="false">
      <c r="A20" s="3" t="s">
        <v>44</v>
      </c>
      <c r="B20" s="3" t="s">
        <v>26</v>
      </c>
      <c r="C20" s="3" t="s">
        <v>24</v>
      </c>
      <c r="D20" s="4" t="n">
        <v>46261</v>
      </c>
      <c r="E20" s="4" t="n">
        <v>46261</v>
      </c>
      <c r="F20" s="4" t="n">
        <v>46265</v>
      </c>
      <c r="G20" s="4" t="n">
        <v>46270</v>
      </c>
      <c r="H20" s="5" t="n">
        <f aca="false">IF(OR(D20="",E20=""),"",NETWORKDAYS.INTL(D20,E20,Settings!$B$4,Settings!$E$4:$E$25)-1)</f>
        <v>0</v>
      </c>
      <c r="I20" s="5" t="n">
        <f aca="false">IF(OR(E20="",F20=""),"",NETWORKDAYS.INTL(E20,F20,Settings!$B$4,Settings!$E$4:$E$25)-1)</f>
        <v>3</v>
      </c>
      <c r="J20" s="5" t="n">
        <f aca="false">IF(OR(F20="",G20=""),"",NETWORKDAYS.INTL(F20,G20,Settings!$B$4,Settings!$E$4:$E$25)-1)</f>
        <v>5</v>
      </c>
      <c r="K20" s="5" t="n">
        <f aca="false">IF(OR(D20="",G20=""),"",NETWORKDAYS.INTL(D20,G20,Settings!$B$4,Settings!$E$4:$E$25)-1)</f>
        <v>8</v>
      </c>
      <c r="L20" s="5" t="n">
        <f aca="false">IF(OR(D20="",G20=""),"",G20-D20)</f>
        <v>9</v>
      </c>
      <c r="M20" s="5" t="n">
        <f aca="false">IFERROR(INDEX(Settings!$B$8:$B$15,MATCH(B20,Settings!$A$8:$A$15,0)),"")</f>
        <v>12</v>
      </c>
      <c r="N20" s="5" t="str">
        <f aca="false">IF(OR(K20="",M20=""),"",IF(K20&lt;=M20,"Within SLA","Breached"))</f>
        <v>Within SLA</v>
      </c>
      <c r="O20" s="5" t="str">
        <f aca="false">IF(D20="","",IF(G20="","Pending","Closed"))</f>
        <v>Closed</v>
      </c>
      <c r="P20" s="5" t="str">
        <f aca="false">IF(O20="Pending",NETWORKDAYS.INTL(D20,Settings!$B$5,Settings!$B$4,Settings!$E$4:$E$25)-1,"")</f>
        <v/>
      </c>
      <c r="Q20" s="5" t="str">
        <f aca="false">IF(P20="","",IF(P20&lt;=2,"0-2 days",IF(P20&lt;=5,"3-5 days",IF(P20&lt;=10,"6-10 days","Over 10 days"))))</f>
        <v/>
      </c>
    </row>
    <row r="21" customFormat="false" ht="15" hidden="false" customHeight="false" outlineLevel="0" collapsed="false">
      <c r="A21" s="3" t="s">
        <v>45</v>
      </c>
      <c r="B21" s="3" t="s">
        <v>33</v>
      </c>
      <c r="C21" s="3" t="s">
        <v>20</v>
      </c>
      <c r="D21" s="4" t="n">
        <v>46263</v>
      </c>
      <c r="E21" s="4" t="n">
        <v>46265</v>
      </c>
      <c r="F21" s="4" t="n">
        <v>46265</v>
      </c>
      <c r="G21" s="4" t="n">
        <v>46265</v>
      </c>
      <c r="H21" s="5" t="n">
        <f aca="false">IF(OR(D21="",E21=""),"",NETWORKDAYS.INTL(D21,E21,Settings!$B$4,Settings!$E$4:$E$25)-1)</f>
        <v>1</v>
      </c>
      <c r="I21" s="5" t="n">
        <f aca="false">IF(OR(E21="",F21=""),"",NETWORKDAYS.INTL(E21,F21,Settings!$B$4,Settings!$E$4:$E$25)-1)</f>
        <v>0</v>
      </c>
      <c r="J21" s="5" t="n">
        <f aca="false">IF(OR(F21="",G21=""),"",NETWORKDAYS.INTL(F21,G21,Settings!$B$4,Settings!$E$4:$E$25)-1)</f>
        <v>0</v>
      </c>
      <c r="K21" s="5" t="n">
        <f aca="false">IF(OR(D21="",G21=""),"",NETWORKDAYS.INTL(D21,G21,Settings!$B$4,Settings!$E$4:$E$25)-1)</f>
        <v>1</v>
      </c>
      <c r="L21" s="5" t="n">
        <f aca="false">IF(OR(D21="",G21=""),"",G21-D21)</f>
        <v>2</v>
      </c>
      <c r="M21" s="5" t="n">
        <f aca="false">IFERROR(INDEX(Settings!$B$8:$B$15,MATCH(B21,Settings!$A$8:$A$15,0)),"")</f>
        <v>3</v>
      </c>
      <c r="N21" s="5" t="str">
        <f aca="false">IF(OR(K21="",M21=""),"",IF(K21&lt;=M21,"Within SLA","Breached"))</f>
        <v>Within SLA</v>
      </c>
      <c r="O21" s="5" t="str">
        <f aca="false">IF(D21="","",IF(G21="","Pending","Closed"))</f>
        <v>Closed</v>
      </c>
      <c r="P21" s="5" t="str">
        <f aca="false">IF(O21="Pending",NETWORKDAYS.INTL(D21,Settings!$B$5,Settings!$B$4,Settings!$E$4:$E$25)-1,"")</f>
        <v/>
      </c>
      <c r="Q21" s="5" t="str">
        <f aca="false">IF(P21="","",IF(P21&lt;=2,"0-2 days",IF(P21&lt;=5,"3-5 days",IF(P21&lt;=10,"6-10 days","Over 10 days"))))</f>
        <v/>
      </c>
    </row>
    <row r="22" customFormat="false" ht="15" hidden="false" customHeight="false" outlineLevel="0" collapsed="false">
      <c r="A22" s="3" t="s">
        <v>46</v>
      </c>
      <c r="B22" s="3" t="s">
        <v>37</v>
      </c>
      <c r="C22" s="3" t="s">
        <v>38</v>
      </c>
      <c r="D22" s="4" t="n">
        <v>46265</v>
      </c>
      <c r="E22" s="4" t="n">
        <v>46266</v>
      </c>
      <c r="F22" s="4" t="n">
        <v>46270</v>
      </c>
      <c r="G22" s="4" t="n">
        <v>46275</v>
      </c>
      <c r="H22" s="5" t="n">
        <f aca="false">IF(OR(D22="",E22=""),"",NETWORKDAYS.INTL(D22,E22,Settings!$B$4,Settings!$E$4:$E$25)-1)</f>
        <v>1</v>
      </c>
      <c r="I22" s="5" t="n">
        <f aca="false">IF(OR(E22="",F22=""),"",NETWORKDAYS.INTL(E22,F22,Settings!$B$4,Settings!$E$4:$E$25)-1)</f>
        <v>4</v>
      </c>
      <c r="J22" s="5" t="n">
        <f aca="false">IF(OR(F22="",G22=""),"",NETWORKDAYS.INTL(F22,G22,Settings!$B$4,Settings!$E$4:$E$25)-1)</f>
        <v>4</v>
      </c>
      <c r="K22" s="5" t="n">
        <f aca="false">IF(OR(D22="",G22=""),"",NETWORKDAYS.INTL(D22,G22,Settings!$B$4,Settings!$E$4:$E$25)-1)</f>
        <v>9</v>
      </c>
      <c r="L22" s="5" t="n">
        <f aca="false">IF(OR(D22="",G22=""),"",G22-D22)</f>
        <v>10</v>
      </c>
      <c r="M22" s="5" t="n">
        <f aca="false">IFERROR(INDEX(Settings!$B$8:$B$15,MATCH(B22,Settings!$A$8:$A$15,0)),"")</f>
        <v>8</v>
      </c>
      <c r="N22" s="5" t="str">
        <f aca="false">IF(OR(K22="",M22=""),"",IF(K22&lt;=M22,"Within SLA","Breached"))</f>
        <v>Breached</v>
      </c>
      <c r="O22" s="5" t="str">
        <f aca="false">IF(D22="","",IF(G22="","Pending","Closed"))</f>
        <v>Closed</v>
      </c>
      <c r="P22" s="5" t="str">
        <f aca="false">IF(O22="Pending",NETWORKDAYS.INTL(D22,Settings!$B$5,Settings!$B$4,Settings!$E$4:$E$25)-1,"")</f>
        <v/>
      </c>
      <c r="Q22" s="5" t="str">
        <f aca="false">IF(P22="","",IF(P22&lt;=2,"0-2 days",IF(P22&lt;=5,"3-5 days",IF(P22&lt;=10,"6-10 days","Over 10 days"))))</f>
        <v/>
      </c>
    </row>
    <row r="23" customFormat="false" ht="15" hidden="false" customHeight="false" outlineLevel="0" collapsed="false">
      <c r="A23" s="3" t="s">
        <v>47</v>
      </c>
      <c r="B23" s="3" t="s">
        <v>33</v>
      </c>
      <c r="C23" s="3" t="s">
        <v>22</v>
      </c>
      <c r="D23" s="4" t="n">
        <v>46265</v>
      </c>
      <c r="E23" s="4" t="n">
        <v>46266</v>
      </c>
      <c r="F23" s="4" t="n">
        <v>46266</v>
      </c>
      <c r="G23" s="4" t="n">
        <v>46266</v>
      </c>
      <c r="H23" s="5" t="n">
        <f aca="false">IF(OR(D23="",E23=""),"",NETWORKDAYS.INTL(D23,E23,Settings!$B$4,Settings!$E$4:$E$25)-1)</f>
        <v>1</v>
      </c>
      <c r="I23" s="5" t="n">
        <f aca="false">IF(OR(E23="",F23=""),"",NETWORKDAYS.INTL(E23,F23,Settings!$B$4,Settings!$E$4:$E$25)-1)</f>
        <v>0</v>
      </c>
      <c r="J23" s="5" t="n">
        <f aca="false">IF(OR(F23="",G23=""),"",NETWORKDAYS.INTL(F23,G23,Settings!$B$4,Settings!$E$4:$E$25)-1)</f>
        <v>0</v>
      </c>
      <c r="K23" s="5" t="n">
        <f aca="false">IF(OR(D23="",G23=""),"",NETWORKDAYS.INTL(D23,G23,Settings!$B$4,Settings!$E$4:$E$25)-1)</f>
        <v>1</v>
      </c>
      <c r="L23" s="5" t="n">
        <f aca="false">IF(OR(D23="",G23=""),"",G23-D23)</f>
        <v>1</v>
      </c>
      <c r="M23" s="5" t="n">
        <f aca="false">IFERROR(INDEX(Settings!$B$8:$B$15,MATCH(B23,Settings!$A$8:$A$15,0)),"")</f>
        <v>3</v>
      </c>
      <c r="N23" s="5" t="str">
        <f aca="false">IF(OR(K23="",M23=""),"",IF(K23&lt;=M23,"Within SLA","Breached"))</f>
        <v>Within SLA</v>
      </c>
      <c r="O23" s="5" t="str">
        <f aca="false">IF(D23="","",IF(G23="","Pending","Closed"))</f>
        <v>Closed</v>
      </c>
      <c r="P23" s="5" t="str">
        <f aca="false">IF(O23="Pending",NETWORKDAYS.INTL(D23,Settings!$B$5,Settings!$B$4,Settings!$E$4:$E$25)-1,"")</f>
        <v/>
      </c>
      <c r="Q23" s="5" t="str">
        <f aca="false">IF(P23="","",IF(P23&lt;=2,"0-2 days",IF(P23&lt;=5,"3-5 days",IF(P23&lt;=10,"6-10 days","Over 10 days"))))</f>
        <v/>
      </c>
    </row>
    <row r="24" customFormat="false" ht="15" hidden="false" customHeight="false" outlineLevel="0" collapsed="false">
      <c r="A24" s="3" t="s">
        <v>48</v>
      </c>
      <c r="B24" s="3" t="s">
        <v>37</v>
      </c>
      <c r="C24" s="3" t="s">
        <v>24</v>
      </c>
      <c r="D24" s="4" t="n">
        <v>46265</v>
      </c>
      <c r="E24" s="4" t="n">
        <v>46266</v>
      </c>
      <c r="F24" s="4" t="n">
        <v>46267</v>
      </c>
      <c r="G24" s="4" t="n">
        <v>46267</v>
      </c>
      <c r="H24" s="5" t="n">
        <f aca="false">IF(OR(D24="",E24=""),"",NETWORKDAYS.INTL(D24,E24,Settings!$B$4,Settings!$E$4:$E$25)-1)</f>
        <v>1</v>
      </c>
      <c r="I24" s="5" t="n">
        <f aca="false">IF(OR(E24="",F24=""),"",NETWORKDAYS.INTL(E24,F24,Settings!$B$4,Settings!$E$4:$E$25)-1)</f>
        <v>1</v>
      </c>
      <c r="J24" s="5" t="n">
        <f aca="false">IF(OR(F24="",G24=""),"",NETWORKDAYS.INTL(F24,G24,Settings!$B$4,Settings!$E$4:$E$25)-1)</f>
        <v>0</v>
      </c>
      <c r="K24" s="5" t="n">
        <f aca="false">IF(OR(D24="",G24=""),"",NETWORKDAYS.INTL(D24,G24,Settings!$B$4,Settings!$E$4:$E$25)-1)</f>
        <v>2</v>
      </c>
      <c r="L24" s="5" t="n">
        <f aca="false">IF(OR(D24="",G24=""),"",G24-D24)</f>
        <v>2</v>
      </c>
      <c r="M24" s="5" t="n">
        <f aca="false">IFERROR(INDEX(Settings!$B$8:$B$15,MATCH(B24,Settings!$A$8:$A$15,0)),"")</f>
        <v>8</v>
      </c>
      <c r="N24" s="5" t="str">
        <f aca="false">IF(OR(K24="",M24=""),"",IF(K24&lt;=M24,"Within SLA","Breached"))</f>
        <v>Within SLA</v>
      </c>
      <c r="O24" s="5" t="str">
        <f aca="false">IF(D24="","",IF(G24="","Pending","Closed"))</f>
        <v>Closed</v>
      </c>
      <c r="P24" s="5" t="str">
        <f aca="false">IF(O24="Pending",NETWORKDAYS.INTL(D24,Settings!$B$5,Settings!$B$4,Settings!$E$4:$E$25)-1,"")</f>
        <v/>
      </c>
      <c r="Q24" s="5" t="str">
        <f aca="false">IF(P24="","",IF(P24&lt;=2,"0-2 days",IF(P24&lt;=5,"3-5 days",IF(P24&lt;=10,"6-10 days","Over 10 days"))))</f>
        <v/>
      </c>
    </row>
    <row r="25" customFormat="false" ht="15" hidden="false" customHeight="false" outlineLevel="0" collapsed="false">
      <c r="A25" s="3" t="s">
        <v>49</v>
      </c>
      <c r="B25" s="3" t="s">
        <v>37</v>
      </c>
      <c r="C25" s="3" t="s">
        <v>22</v>
      </c>
      <c r="D25" s="4" t="n">
        <v>46265</v>
      </c>
      <c r="E25" s="4" t="n">
        <v>46266</v>
      </c>
      <c r="F25" s="4" t="n">
        <v>46272</v>
      </c>
      <c r="G25" s="4" t="n">
        <v>46272</v>
      </c>
      <c r="H25" s="5" t="n">
        <f aca="false">IF(OR(D25="",E25=""),"",NETWORKDAYS.INTL(D25,E25,Settings!$B$4,Settings!$E$4:$E$25)-1)</f>
        <v>1</v>
      </c>
      <c r="I25" s="5" t="n">
        <f aca="false">IF(OR(E25="",F25=""),"",NETWORKDAYS.INTL(E25,F25,Settings!$B$4,Settings!$E$4:$E$25)-1)</f>
        <v>5</v>
      </c>
      <c r="J25" s="5" t="n">
        <f aca="false">IF(OR(F25="",G25=""),"",NETWORKDAYS.INTL(F25,G25,Settings!$B$4,Settings!$E$4:$E$25)-1)</f>
        <v>0</v>
      </c>
      <c r="K25" s="5" t="n">
        <f aca="false">IF(OR(D25="",G25=""),"",NETWORKDAYS.INTL(D25,G25,Settings!$B$4,Settings!$E$4:$E$25)-1)</f>
        <v>6</v>
      </c>
      <c r="L25" s="5" t="n">
        <f aca="false">IF(OR(D25="",G25=""),"",G25-D25)</f>
        <v>7</v>
      </c>
      <c r="M25" s="5" t="n">
        <f aca="false">IFERROR(INDEX(Settings!$B$8:$B$15,MATCH(B25,Settings!$A$8:$A$15,0)),"")</f>
        <v>8</v>
      </c>
      <c r="N25" s="5" t="str">
        <f aca="false">IF(OR(K25="",M25=""),"",IF(K25&lt;=M25,"Within SLA","Breached"))</f>
        <v>Within SLA</v>
      </c>
      <c r="O25" s="5" t="str">
        <f aca="false">IF(D25="","",IF(G25="","Pending","Closed"))</f>
        <v>Closed</v>
      </c>
      <c r="P25" s="5" t="str">
        <f aca="false">IF(O25="Pending",NETWORKDAYS.INTL(D25,Settings!$B$5,Settings!$B$4,Settings!$E$4:$E$25)-1,"")</f>
        <v/>
      </c>
      <c r="Q25" s="5" t="str">
        <f aca="false">IF(P25="","",IF(P25&lt;=2,"0-2 days",IF(P25&lt;=5,"3-5 days",IF(P25&lt;=10,"6-10 days","Over 10 days"))))</f>
        <v/>
      </c>
    </row>
    <row r="26" customFormat="false" ht="15" hidden="false" customHeight="false" outlineLevel="0" collapsed="false">
      <c r="A26" s="3" t="s">
        <v>50</v>
      </c>
      <c r="B26" s="3" t="s">
        <v>19</v>
      </c>
      <c r="C26" s="3" t="s">
        <v>20</v>
      </c>
      <c r="D26" s="4" t="n">
        <v>46266</v>
      </c>
      <c r="E26" s="4" t="n">
        <v>46267</v>
      </c>
      <c r="F26" s="4" t="n">
        <v>46269</v>
      </c>
      <c r="G26" s="4" t="n">
        <v>46272</v>
      </c>
      <c r="H26" s="5" t="n">
        <f aca="false">IF(OR(D26="",E26=""),"",NETWORKDAYS.INTL(D26,E26,Settings!$B$4,Settings!$E$4:$E$25)-1)</f>
        <v>1</v>
      </c>
      <c r="I26" s="5" t="n">
        <f aca="false">IF(OR(E26="",F26=""),"",NETWORKDAYS.INTL(E26,F26,Settings!$B$4,Settings!$E$4:$E$25)-1)</f>
        <v>2</v>
      </c>
      <c r="J26" s="5" t="n">
        <f aca="false">IF(OR(F26="",G26=""),"",NETWORKDAYS.INTL(F26,G26,Settings!$B$4,Settings!$E$4:$E$25)-1)</f>
        <v>2</v>
      </c>
      <c r="K26" s="5" t="n">
        <f aca="false">IF(OR(D26="",G26=""),"",NETWORKDAYS.INTL(D26,G26,Settings!$B$4,Settings!$E$4:$E$25)-1)</f>
        <v>5</v>
      </c>
      <c r="L26" s="5" t="n">
        <f aca="false">IF(OR(D26="",G26=""),"",G26-D26)</f>
        <v>6</v>
      </c>
      <c r="M26" s="5" t="n">
        <f aca="false">IFERROR(INDEX(Settings!$B$8:$B$15,MATCH(B26,Settings!$A$8:$A$15,0)),"")</f>
        <v>5</v>
      </c>
      <c r="N26" s="5" t="str">
        <f aca="false">IF(OR(K26="",M26=""),"",IF(K26&lt;=M26,"Within SLA","Breached"))</f>
        <v>Within SLA</v>
      </c>
      <c r="O26" s="5" t="str">
        <f aca="false">IF(D26="","",IF(G26="","Pending","Closed"))</f>
        <v>Closed</v>
      </c>
      <c r="P26" s="5" t="str">
        <f aca="false">IF(O26="Pending",NETWORKDAYS.INTL(D26,Settings!$B$5,Settings!$B$4,Settings!$E$4:$E$25)-1,"")</f>
        <v/>
      </c>
      <c r="Q26" s="5" t="str">
        <f aca="false">IF(P26="","",IF(P26&lt;=2,"0-2 days",IF(P26&lt;=5,"3-5 days",IF(P26&lt;=10,"6-10 days","Over 10 days"))))</f>
        <v/>
      </c>
    </row>
    <row r="27" customFormat="false" ht="15" hidden="false" customHeight="false" outlineLevel="0" collapsed="false">
      <c r="A27" s="3" t="s">
        <v>51</v>
      </c>
      <c r="B27" s="3" t="s">
        <v>19</v>
      </c>
      <c r="C27" s="3" t="s">
        <v>38</v>
      </c>
      <c r="D27" s="4" t="n">
        <v>46269</v>
      </c>
      <c r="E27" s="4" t="n">
        <v>46270</v>
      </c>
      <c r="F27" s="4" t="n">
        <v>46274</v>
      </c>
      <c r="G27" s="4" t="n">
        <v>46274</v>
      </c>
      <c r="H27" s="5" t="n">
        <f aca="false">IF(OR(D27="",E27=""),"",NETWORKDAYS.INTL(D27,E27,Settings!$B$4,Settings!$E$4:$E$25)-1)</f>
        <v>1</v>
      </c>
      <c r="I27" s="5" t="n">
        <f aca="false">IF(OR(E27="",F27=""),"",NETWORKDAYS.INTL(E27,F27,Settings!$B$4,Settings!$E$4:$E$25)-1)</f>
        <v>3</v>
      </c>
      <c r="J27" s="5" t="n">
        <f aca="false">IF(OR(F27="",G27=""),"",NETWORKDAYS.INTL(F27,G27,Settings!$B$4,Settings!$E$4:$E$25)-1)</f>
        <v>0</v>
      </c>
      <c r="K27" s="5" t="n">
        <f aca="false">IF(OR(D27="",G27=""),"",NETWORKDAYS.INTL(D27,G27,Settings!$B$4,Settings!$E$4:$E$25)-1)</f>
        <v>4</v>
      </c>
      <c r="L27" s="5" t="n">
        <f aca="false">IF(OR(D27="",G27=""),"",G27-D27)</f>
        <v>5</v>
      </c>
      <c r="M27" s="5" t="n">
        <f aca="false">IFERROR(INDEX(Settings!$B$8:$B$15,MATCH(B27,Settings!$A$8:$A$15,0)),"")</f>
        <v>5</v>
      </c>
      <c r="N27" s="5" t="str">
        <f aca="false">IF(OR(K27="",M27=""),"",IF(K27&lt;=M27,"Within SLA","Breached"))</f>
        <v>Within SLA</v>
      </c>
      <c r="O27" s="5" t="str">
        <f aca="false">IF(D27="","",IF(G27="","Pending","Closed"))</f>
        <v>Closed</v>
      </c>
      <c r="P27" s="5" t="str">
        <f aca="false">IF(O27="Pending",NETWORKDAYS.INTL(D27,Settings!$B$5,Settings!$B$4,Settings!$E$4:$E$25)-1,"")</f>
        <v/>
      </c>
      <c r="Q27" s="5" t="str">
        <f aca="false">IF(P27="","",IF(P27&lt;=2,"0-2 days",IF(P27&lt;=5,"3-5 days",IF(P27&lt;=10,"6-10 days","Over 10 days"))))</f>
        <v/>
      </c>
    </row>
    <row r="28" customFormat="false" ht="15" hidden="false" customHeight="false" outlineLevel="0" collapsed="false">
      <c r="A28" s="3" t="s">
        <v>52</v>
      </c>
      <c r="B28" s="3" t="s">
        <v>19</v>
      </c>
      <c r="C28" s="3" t="s">
        <v>38</v>
      </c>
      <c r="D28" s="4" t="n">
        <v>46270</v>
      </c>
      <c r="E28" s="4" t="n">
        <v>46270</v>
      </c>
      <c r="F28" s="4" t="n">
        <v>46274</v>
      </c>
      <c r="G28" s="4"/>
      <c r="H28" s="5" t="n">
        <f aca="false">IF(OR(D28="",E28=""),"",NETWORKDAYS.INTL(D28,E28,Settings!$B$4,Settings!$E$4:$E$25)-1)</f>
        <v>0</v>
      </c>
      <c r="I28" s="5" t="n">
        <f aca="false">IF(OR(E28="",F28=""),"",NETWORKDAYS.INTL(E28,F28,Settings!$B$4,Settings!$E$4:$E$25)-1)</f>
        <v>3</v>
      </c>
      <c r="J28" s="5" t="str">
        <f aca="false">IF(OR(F28="",G28=""),"",NETWORKDAYS.INTL(F28,G28,Settings!$B$4,Settings!$E$4:$E$25)-1)</f>
        <v/>
      </c>
      <c r="K28" s="5" t="str">
        <f aca="false">IF(OR(D28="",G28=""),"",NETWORKDAYS.INTL(D28,G28,Settings!$B$4,Settings!$E$4:$E$25)-1)</f>
        <v/>
      </c>
      <c r="L28" s="5" t="str">
        <f aca="false">IF(OR(D28="",G28=""),"",G28-D28)</f>
        <v/>
      </c>
      <c r="M28" s="5" t="n">
        <f aca="false">IFERROR(INDEX(Settings!$B$8:$B$15,MATCH(B28,Settings!$A$8:$A$15,0)),"")</f>
        <v>5</v>
      </c>
      <c r="N28" s="5" t="str">
        <f aca="false">IF(OR(K28="",M28=""),"",IF(K28&lt;=M28,"Within SLA","Breached"))</f>
        <v/>
      </c>
      <c r="O28" s="5" t="str">
        <f aca="false">IF(D28="","",IF(G28="","Pending","Closed"))</f>
        <v>Pending</v>
      </c>
      <c r="P28" s="5" t="n">
        <f aca="false">IF(O28="Pending",NETWORKDAYS.INTL(D28,Settings!$B$5,Settings!$B$4,Settings!$E$4:$E$25)-1,"")</f>
        <v>20</v>
      </c>
      <c r="Q28" s="5" t="str">
        <f aca="false">IF(P28="","",IF(P28&lt;=2,"0-2 days",IF(P28&lt;=5,"3-5 days",IF(P28&lt;=10,"6-10 days","Over 10 days"))))</f>
        <v>Over 10 days</v>
      </c>
    </row>
    <row r="29" customFormat="false" ht="15" hidden="false" customHeight="false" outlineLevel="0" collapsed="false">
      <c r="A29" s="3" t="s">
        <v>53</v>
      </c>
      <c r="B29" s="3" t="s">
        <v>19</v>
      </c>
      <c r="C29" s="3" t="s">
        <v>20</v>
      </c>
      <c r="D29" s="4" t="n">
        <v>46272</v>
      </c>
      <c r="E29" s="4" t="n">
        <v>46272</v>
      </c>
      <c r="F29" s="4"/>
      <c r="G29" s="4"/>
      <c r="H29" s="5" t="n">
        <f aca="false">IF(OR(D29="",E29=""),"",NETWORKDAYS.INTL(D29,E29,Settings!$B$4,Settings!$E$4:$E$25)-1)</f>
        <v>0</v>
      </c>
      <c r="I29" s="5" t="str">
        <f aca="false">IF(OR(E29="",F29=""),"",NETWORKDAYS.INTL(E29,F29,Settings!$B$4,Settings!$E$4:$E$25)-1)</f>
        <v/>
      </c>
      <c r="J29" s="5" t="str">
        <f aca="false">IF(OR(F29="",G29=""),"",NETWORKDAYS.INTL(F29,G29,Settings!$B$4,Settings!$E$4:$E$25)-1)</f>
        <v/>
      </c>
      <c r="K29" s="5" t="str">
        <f aca="false">IF(OR(D29="",G29=""),"",NETWORKDAYS.INTL(D29,G29,Settings!$B$4,Settings!$E$4:$E$25)-1)</f>
        <v/>
      </c>
      <c r="L29" s="5" t="str">
        <f aca="false">IF(OR(D29="",G29=""),"",G29-D29)</f>
        <v/>
      </c>
      <c r="M29" s="5" t="n">
        <f aca="false">IFERROR(INDEX(Settings!$B$8:$B$15,MATCH(B29,Settings!$A$8:$A$15,0)),"")</f>
        <v>5</v>
      </c>
      <c r="N29" s="5" t="str">
        <f aca="false">IF(OR(K29="",M29=""),"",IF(K29&lt;=M29,"Within SLA","Breached"))</f>
        <v/>
      </c>
      <c r="O29" s="5" t="str">
        <f aca="false">IF(D29="","",IF(G29="","Pending","Closed"))</f>
        <v>Pending</v>
      </c>
      <c r="P29" s="5" t="n">
        <f aca="false">IF(O29="Pending",NETWORKDAYS.INTL(D29,Settings!$B$5,Settings!$B$4,Settings!$E$4:$E$25)-1,"")</f>
        <v>19</v>
      </c>
      <c r="Q29" s="5" t="str">
        <f aca="false">IF(P29="","",IF(P29&lt;=2,"0-2 days",IF(P29&lt;=5,"3-5 days",IF(P29&lt;=10,"6-10 days","Over 10 days"))))</f>
        <v>Over 10 days</v>
      </c>
    </row>
    <row r="30" customFormat="false" ht="15" hidden="false" customHeight="false" outlineLevel="0" collapsed="false">
      <c r="A30" s="3" t="s">
        <v>54</v>
      </c>
      <c r="B30" s="3" t="s">
        <v>19</v>
      </c>
      <c r="C30" s="3" t="s">
        <v>24</v>
      </c>
      <c r="D30" s="4" t="n">
        <v>46272</v>
      </c>
      <c r="E30" s="4" t="n">
        <v>46272</v>
      </c>
      <c r="F30" s="4" t="n">
        <v>46274</v>
      </c>
      <c r="G30" s="4" t="n">
        <v>46276</v>
      </c>
      <c r="H30" s="5" t="n">
        <f aca="false">IF(OR(D30="",E30=""),"",NETWORKDAYS.INTL(D30,E30,Settings!$B$4,Settings!$E$4:$E$25)-1)</f>
        <v>0</v>
      </c>
      <c r="I30" s="5" t="n">
        <f aca="false">IF(OR(E30="",F30=""),"",NETWORKDAYS.INTL(E30,F30,Settings!$B$4,Settings!$E$4:$E$25)-1)</f>
        <v>2</v>
      </c>
      <c r="J30" s="5" t="n">
        <f aca="false">IF(OR(F30="",G30=""),"",NETWORKDAYS.INTL(F30,G30,Settings!$B$4,Settings!$E$4:$E$25)-1)</f>
        <v>2</v>
      </c>
      <c r="K30" s="5" t="n">
        <f aca="false">IF(OR(D30="",G30=""),"",NETWORKDAYS.INTL(D30,G30,Settings!$B$4,Settings!$E$4:$E$25)-1)</f>
        <v>4</v>
      </c>
      <c r="L30" s="5" t="n">
        <f aca="false">IF(OR(D30="",G30=""),"",G30-D30)</f>
        <v>4</v>
      </c>
      <c r="M30" s="5" t="n">
        <f aca="false">IFERROR(INDEX(Settings!$B$8:$B$15,MATCH(B30,Settings!$A$8:$A$15,0)),"")</f>
        <v>5</v>
      </c>
      <c r="N30" s="5" t="str">
        <f aca="false">IF(OR(K30="",M30=""),"",IF(K30&lt;=M30,"Within SLA","Breached"))</f>
        <v>Within SLA</v>
      </c>
      <c r="O30" s="5" t="str">
        <f aca="false">IF(D30="","",IF(G30="","Pending","Closed"))</f>
        <v>Closed</v>
      </c>
      <c r="P30" s="5" t="str">
        <f aca="false">IF(O30="Pending",NETWORKDAYS.INTL(D30,Settings!$B$5,Settings!$B$4,Settings!$E$4:$E$25)-1,"")</f>
        <v/>
      </c>
      <c r="Q30" s="5" t="str">
        <f aca="false">IF(P30="","",IF(P30&lt;=2,"0-2 days",IF(P30&lt;=5,"3-5 days",IF(P30&lt;=10,"6-10 days","Over 10 days"))))</f>
        <v/>
      </c>
    </row>
    <row r="31" customFormat="false" ht="15" hidden="false" customHeight="false" outlineLevel="0" collapsed="false">
      <c r="A31" s="3" t="s">
        <v>55</v>
      </c>
      <c r="B31" s="3" t="s">
        <v>33</v>
      </c>
      <c r="C31" s="3" t="s">
        <v>22</v>
      </c>
      <c r="D31" s="4" t="n">
        <v>46272</v>
      </c>
      <c r="E31" s="4" t="n">
        <v>46272</v>
      </c>
      <c r="F31" s="4" t="n">
        <v>46273</v>
      </c>
      <c r="G31" s="4" t="n">
        <v>46274</v>
      </c>
      <c r="H31" s="5" t="n">
        <f aca="false">IF(OR(D31="",E31=""),"",NETWORKDAYS.INTL(D31,E31,Settings!$B$4,Settings!$E$4:$E$25)-1)</f>
        <v>0</v>
      </c>
      <c r="I31" s="5" t="n">
        <f aca="false">IF(OR(E31="",F31=""),"",NETWORKDAYS.INTL(E31,F31,Settings!$B$4,Settings!$E$4:$E$25)-1)</f>
        <v>1</v>
      </c>
      <c r="J31" s="5" t="n">
        <f aca="false">IF(OR(F31="",G31=""),"",NETWORKDAYS.INTL(F31,G31,Settings!$B$4,Settings!$E$4:$E$25)-1)</f>
        <v>1</v>
      </c>
      <c r="K31" s="5" t="n">
        <f aca="false">IF(OR(D31="",G31=""),"",NETWORKDAYS.INTL(D31,G31,Settings!$B$4,Settings!$E$4:$E$25)-1)</f>
        <v>2</v>
      </c>
      <c r="L31" s="5" t="n">
        <f aca="false">IF(OR(D31="",G31=""),"",G31-D31)</f>
        <v>2</v>
      </c>
      <c r="M31" s="5" t="n">
        <f aca="false">IFERROR(INDEX(Settings!$B$8:$B$15,MATCH(B31,Settings!$A$8:$A$15,0)),"")</f>
        <v>3</v>
      </c>
      <c r="N31" s="5" t="str">
        <f aca="false">IF(OR(K31="",M31=""),"",IF(K31&lt;=M31,"Within SLA","Breached"))</f>
        <v>Within SLA</v>
      </c>
      <c r="O31" s="5" t="str">
        <f aca="false">IF(D31="","",IF(G31="","Pending","Closed"))</f>
        <v>Closed</v>
      </c>
      <c r="P31" s="5" t="str">
        <f aca="false">IF(O31="Pending",NETWORKDAYS.INTL(D31,Settings!$B$5,Settings!$B$4,Settings!$E$4:$E$25)-1,"")</f>
        <v/>
      </c>
      <c r="Q31" s="5" t="str">
        <f aca="false">IF(P31="","",IF(P31&lt;=2,"0-2 days",IF(P31&lt;=5,"3-5 days",IF(P31&lt;=10,"6-10 days","Over 10 days"))))</f>
        <v/>
      </c>
    </row>
    <row r="32" customFormat="false" ht="15" hidden="false" customHeight="false" outlineLevel="0" collapsed="false">
      <c r="A32" s="3" t="s">
        <v>56</v>
      </c>
      <c r="B32" s="3" t="s">
        <v>37</v>
      </c>
      <c r="C32" s="3" t="s">
        <v>22</v>
      </c>
      <c r="D32" s="4" t="n">
        <v>46273</v>
      </c>
      <c r="E32" s="4" t="n">
        <v>46274</v>
      </c>
      <c r="F32" s="4" t="n">
        <v>46277</v>
      </c>
      <c r="G32" s="4" t="n">
        <v>46281</v>
      </c>
      <c r="H32" s="5" t="n">
        <f aca="false">IF(OR(D32="",E32=""),"",NETWORKDAYS.INTL(D32,E32,Settings!$B$4,Settings!$E$4:$E$25)-1)</f>
        <v>1</v>
      </c>
      <c r="I32" s="5" t="n">
        <f aca="false">IF(OR(E32="",F32=""),"",NETWORKDAYS.INTL(E32,F32,Settings!$B$4,Settings!$E$4:$E$25)-1)</f>
        <v>3</v>
      </c>
      <c r="J32" s="5" t="n">
        <f aca="false">IF(OR(F32="",G32=""),"",NETWORKDAYS.INTL(F32,G32,Settings!$B$4,Settings!$E$4:$E$25)-1)</f>
        <v>2</v>
      </c>
      <c r="K32" s="5" t="n">
        <f aca="false">IF(OR(D32="",G32=""),"",NETWORKDAYS.INTL(D32,G32,Settings!$B$4,Settings!$E$4:$E$25)-1)</f>
        <v>6</v>
      </c>
      <c r="L32" s="5" t="n">
        <f aca="false">IF(OR(D32="",G32=""),"",G32-D32)</f>
        <v>8</v>
      </c>
      <c r="M32" s="5" t="n">
        <f aca="false">IFERROR(INDEX(Settings!$B$8:$B$15,MATCH(B32,Settings!$A$8:$A$15,0)),"")</f>
        <v>8</v>
      </c>
      <c r="N32" s="5" t="str">
        <f aca="false">IF(OR(K32="",M32=""),"",IF(K32&lt;=M32,"Within SLA","Breached"))</f>
        <v>Within SLA</v>
      </c>
      <c r="O32" s="5" t="str">
        <f aca="false">IF(D32="","",IF(G32="","Pending","Closed"))</f>
        <v>Closed</v>
      </c>
      <c r="P32" s="5" t="str">
        <f aca="false">IF(O32="Pending",NETWORKDAYS.INTL(D32,Settings!$B$5,Settings!$B$4,Settings!$E$4:$E$25)-1,"")</f>
        <v/>
      </c>
      <c r="Q32" s="5" t="str">
        <f aca="false">IF(P32="","",IF(P32&lt;=2,"0-2 days",IF(P32&lt;=5,"3-5 days",IF(P32&lt;=10,"6-10 days","Over 10 days"))))</f>
        <v/>
      </c>
    </row>
    <row r="33" customFormat="false" ht="15" hidden="false" customHeight="false" outlineLevel="0" collapsed="false">
      <c r="A33" s="3" t="s">
        <v>57</v>
      </c>
      <c r="B33" s="3" t="s">
        <v>37</v>
      </c>
      <c r="C33" s="3" t="s">
        <v>22</v>
      </c>
      <c r="D33" s="4" t="n">
        <v>46276</v>
      </c>
      <c r="E33" s="4" t="n">
        <v>46277</v>
      </c>
      <c r="F33" s="4" t="n">
        <v>46281</v>
      </c>
      <c r="G33" s="4" t="n">
        <v>46281</v>
      </c>
      <c r="H33" s="5" t="n">
        <f aca="false">IF(OR(D33="",E33=""),"",NETWORKDAYS.INTL(D33,E33,Settings!$B$4,Settings!$E$4:$E$25)-1)</f>
        <v>1</v>
      </c>
      <c r="I33" s="5" t="n">
        <f aca="false">IF(OR(E33="",F33=""),"",NETWORKDAYS.INTL(E33,F33,Settings!$B$4,Settings!$E$4:$E$25)-1)</f>
        <v>2</v>
      </c>
      <c r="J33" s="5" t="n">
        <f aca="false">IF(OR(F33="",G33=""),"",NETWORKDAYS.INTL(F33,G33,Settings!$B$4,Settings!$E$4:$E$25)-1)</f>
        <v>0</v>
      </c>
      <c r="K33" s="5" t="n">
        <f aca="false">IF(OR(D33="",G33=""),"",NETWORKDAYS.INTL(D33,G33,Settings!$B$4,Settings!$E$4:$E$25)-1)</f>
        <v>3</v>
      </c>
      <c r="L33" s="5" t="n">
        <f aca="false">IF(OR(D33="",G33=""),"",G33-D33)</f>
        <v>5</v>
      </c>
      <c r="M33" s="5" t="n">
        <f aca="false">IFERROR(INDEX(Settings!$B$8:$B$15,MATCH(B33,Settings!$A$8:$A$15,0)),"")</f>
        <v>8</v>
      </c>
      <c r="N33" s="5" t="str">
        <f aca="false">IF(OR(K33="",M33=""),"",IF(K33&lt;=M33,"Within SLA","Breached"))</f>
        <v>Within SLA</v>
      </c>
      <c r="O33" s="5" t="str">
        <f aca="false">IF(D33="","",IF(G33="","Pending","Closed"))</f>
        <v>Closed</v>
      </c>
      <c r="P33" s="5" t="str">
        <f aca="false">IF(O33="Pending",NETWORKDAYS.INTL(D33,Settings!$B$5,Settings!$B$4,Settings!$E$4:$E$25)-1,"")</f>
        <v/>
      </c>
      <c r="Q33" s="5" t="str">
        <f aca="false">IF(P33="","",IF(P33&lt;=2,"0-2 days",IF(P33&lt;=5,"3-5 days",IF(P33&lt;=10,"6-10 days","Over 10 days"))))</f>
        <v/>
      </c>
    </row>
    <row r="34" customFormat="false" ht="15" hidden="false" customHeight="false" outlineLevel="0" collapsed="false">
      <c r="A34" s="3" t="s">
        <v>58</v>
      </c>
      <c r="B34" s="3" t="s">
        <v>19</v>
      </c>
      <c r="C34" s="3" t="s">
        <v>38</v>
      </c>
      <c r="D34" s="4" t="n">
        <v>46280</v>
      </c>
      <c r="E34" s="4" t="n">
        <v>46281</v>
      </c>
      <c r="F34" s="4" t="n">
        <v>46281</v>
      </c>
      <c r="G34" s="4" t="n">
        <v>46282</v>
      </c>
      <c r="H34" s="5" t="n">
        <f aca="false">IF(OR(D34="",E34=""),"",NETWORKDAYS.INTL(D34,E34,Settings!$B$4,Settings!$E$4:$E$25)-1)</f>
        <v>1</v>
      </c>
      <c r="I34" s="5" t="n">
        <f aca="false">IF(OR(E34="",F34=""),"",NETWORKDAYS.INTL(E34,F34,Settings!$B$4,Settings!$E$4:$E$25)-1)</f>
        <v>0</v>
      </c>
      <c r="J34" s="5" t="n">
        <f aca="false">IF(OR(F34="",G34=""),"",NETWORKDAYS.INTL(F34,G34,Settings!$B$4,Settings!$E$4:$E$25)-1)</f>
        <v>1</v>
      </c>
      <c r="K34" s="5" t="n">
        <f aca="false">IF(OR(D34="",G34=""),"",NETWORKDAYS.INTL(D34,G34,Settings!$B$4,Settings!$E$4:$E$25)-1)</f>
        <v>2</v>
      </c>
      <c r="L34" s="5" t="n">
        <f aca="false">IF(OR(D34="",G34=""),"",G34-D34)</f>
        <v>2</v>
      </c>
      <c r="M34" s="5" t="n">
        <f aca="false">IFERROR(INDEX(Settings!$B$8:$B$15,MATCH(B34,Settings!$A$8:$A$15,0)),"")</f>
        <v>5</v>
      </c>
      <c r="N34" s="5" t="str">
        <f aca="false">IF(OR(K34="",M34=""),"",IF(K34&lt;=M34,"Within SLA","Breached"))</f>
        <v>Within SLA</v>
      </c>
      <c r="O34" s="5" t="str">
        <f aca="false">IF(D34="","",IF(G34="","Pending","Closed"))</f>
        <v>Closed</v>
      </c>
      <c r="P34" s="5" t="str">
        <f aca="false">IF(O34="Pending",NETWORKDAYS.INTL(D34,Settings!$B$5,Settings!$B$4,Settings!$E$4:$E$25)-1,"")</f>
        <v/>
      </c>
      <c r="Q34" s="5" t="str">
        <f aca="false">IF(P34="","",IF(P34&lt;=2,"0-2 days",IF(P34&lt;=5,"3-5 days",IF(P34&lt;=10,"6-10 days","Over 10 days"))))</f>
        <v/>
      </c>
    </row>
    <row r="35" customFormat="false" ht="15" hidden="false" customHeight="false" outlineLevel="0" collapsed="false">
      <c r="A35" s="3" t="s">
        <v>59</v>
      </c>
      <c r="B35" s="3" t="s">
        <v>26</v>
      </c>
      <c r="C35" s="3" t="s">
        <v>24</v>
      </c>
      <c r="D35" s="4" t="n">
        <v>46280</v>
      </c>
      <c r="E35" s="4" t="n">
        <v>46286</v>
      </c>
      <c r="F35" s="4" t="n">
        <v>46286</v>
      </c>
      <c r="G35" s="4" t="n">
        <v>46290</v>
      </c>
      <c r="H35" s="5" t="n">
        <f aca="false">IF(OR(D35="",E35=""),"",NETWORKDAYS.INTL(D35,E35,Settings!$B$4,Settings!$E$4:$E$25)-1)</f>
        <v>5</v>
      </c>
      <c r="I35" s="5" t="n">
        <f aca="false">IF(OR(E35="",F35=""),"",NETWORKDAYS.INTL(E35,F35,Settings!$B$4,Settings!$E$4:$E$25)-1)</f>
        <v>0</v>
      </c>
      <c r="J35" s="5" t="n">
        <f aca="false">IF(OR(F35="",G35=""),"",NETWORKDAYS.INTL(F35,G35,Settings!$B$4,Settings!$E$4:$E$25)-1)</f>
        <v>4</v>
      </c>
      <c r="K35" s="5" t="n">
        <f aca="false">IF(OR(D35="",G35=""),"",NETWORKDAYS.INTL(D35,G35,Settings!$B$4,Settings!$E$4:$E$25)-1)</f>
        <v>9</v>
      </c>
      <c r="L35" s="5" t="n">
        <f aca="false">IF(OR(D35="",G35=""),"",G35-D35)</f>
        <v>10</v>
      </c>
      <c r="M35" s="5" t="n">
        <f aca="false">IFERROR(INDEX(Settings!$B$8:$B$15,MATCH(B35,Settings!$A$8:$A$15,0)),"")</f>
        <v>12</v>
      </c>
      <c r="N35" s="5" t="str">
        <f aca="false">IF(OR(K35="",M35=""),"",IF(K35&lt;=M35,"Within SLA","Breached"))</f>
        <v>Within SLA</v>
      </c>
      <c r="O35" s="5" t="str">
        <f aca="false">IF(D35="","",IF(G35="","Pending","Closed"))</f>
        <v>Closed</v>
      </c>
      <c r="P35" s="5" t="str">
        <f aca="false">IF(O35="Pending",NETWORKDAYS.INTL(D35,Settings!$B$5,Settings!$B$4,Settings!$E$4:$E$25)-1,"")</f>
        <v/>
      </c>
      <c r="Q35" s="5" t="str">
        <f aca="false">IF(P35="","",IF(P35&lt;=2,"0-2 days",IF(P35&lt;=5,"3-5 days",IF(P35&lt;=10,"6-10 days","Over 10 days"))))</f>
        <v/>
      </c>
    </row>
    <row r="36" customFormat="false" ht="15" hidden="false" customHeight="false" outlineLevel="0" collapsed="false">
      <c r="A36" s="3" t="s">
        <v>60</v>
      </c>
      <c r="B36" s="3" t="s">
        <v>26</v>
      </c>
      <c r="C36" s="3" t="s">
        <v>22</v>
      </c>
      <c r="D36" s="4" t="n">
        <v>46282</v>
      </c>
      <c r="E36" s="4" t="n">
        <v>46282</v>
      </c>
      <c r="F36" s="4" t="n">
        <v>46283</v>
      </c>
      <c r="G36" s="4"/>
      <c r="H36" s="5" t="n">
        <f aca="false">IF(OR(D36="",E36=""),"",NETWORKDAYS.INTL(D36,E36,Settings!$B$4,Settings!$E$4:$E$25)-1)</f>
        <v>0</v>
      </c>
      <c r="I36" s="5" t="n">
        <f aca="false">IF(OR(E36="",F36=""),"",NETWORKDAYS.INTL(E36,F36,Settings!$B$4,Settings!$E$4:$E$25)-1)</f>
        <v>1</v>
      </c>
      <c r="J36" s="5" t="str">
        <f aca="false">IF(OR(F36="",G36=""),"",NETWORKDAYS.INTL(F36,G36,Settings!$B$4,Settings!$E$4:$E$25)-1)</f>
        <v/>
      </c>
      <c r="K36" s="5" t="str">
        <f aca="false">IF(OR(D36="",G36=""),"",NETWORKDAYS.INTL(D36,G36,Settings!$B$4,Settings!$E$4:$E$25)-1)</f>
        <v/>
      </c>
      <c r="L36" s="5" t="str">
        <f aca="false">IF(OR(D36="",G36=""),"",G36-D36)</f>
        <v/>
      </c>
      <c r="M36" s="5" t="n">
        <f aca="false">IFERROR(INDEX(Settings!$B$8:$B$15,MATCH(B36,Settings!$A$8:$A$15,0)),"")</f>
        <v>12</v>
      </c>
      <c r="N36" s="5" t="str">
        <f aca="false">IF(OR(K36="",M36=""),"",IF(K36&lt;=M36,"Within SLA","Breached"))</f>
        <v/>
      </c>
      <c r="O36" s="5" t="str">
        <f aca="false">IF(D36="","",IF(G36="","Pending","Closed"))</f>
        <v>Pending</v>
      </c>
      <c r="P36" s="5" t="n">
        <f aca="false">IF(O36="Pending",NETWORKDAYS.INTL(D36,Settings!$B$5,Settings!$B$4,Settings!$E$4:$E$25)-1,"")</f>
        <v>11</v>
      </c>
      <c r="Q36" s="5" t="str">
        <f aca="false">IF(P36="","",IF(P36&lt;=2,"0-2 days",IF(P36&lt;=5,"3-5 days",IF(P36&lt;=10,"6-10 days","Over 10 days"))))</f>
        <v>Over 10 days</v>
      </c>
    </row>
    <row r="37" customFormat="false" ht="15" hidden="false" customHeight="false" outlineLevel="0" collapsed="false">
      <c r="A37" s="3" t="s">
        <v>61</v>
      </c>
      <c r="B37" s="3" t="s">
        <v>37</v>
      </c>
      <c r="C37" s="3" t="s">
        <v>38</v>
      </c>
      <c r="D37" s="4" t="n">
        <v>46286</v>
      </c>
      <c r="E37" s="4" t="n">
        <v>46287</v>
      </c>
      <c r="F37" s="4" t="n">
        <v>46290</v>
      </c>
      <c r="G37" s="4"/>
      <c r="H37" s="5" t="n">
        <f aca="false">IF(OR(D37="",E37=""),"",NETWORKDAYS.INTL(D37,E37,Settings!$B$4,Settings!$E$4:$E$25)-1)</f>
        <v>1</v>
      </c>
      <c r="I37" s="5" t="n">
        <f aca="false">IF(OR(E37="",F37=""),"",NETWORKDAYS.INTL(E37,F37,Settings!$B$4,Settings!$E$4:$E$25)-1)</f>
        <v>3</v>
      </c>
      <c r="J37" s="5" t="str">
        <f aca="false">IF(OR(F37="",G37=""),"",NETWORKDAYS.INTL(F37,G37,Settings!$B$4,Settings!$E$4:$E$25)-1)</f>
        <v/>
      </c>
      <c r="K37" s="5" t="str">
        <f aca="false">IF(OR(D37="",G37=""),"",NETWORKDAYS.INTL(D37,G37,Settings!$B$4,Settings!$E$4:$E$25)-1)</f>
        <v/>
      </c>
      <c r="L37" s="5" t="str">
        <f aca="false">IF(OR(D37="",G37=""),"",G37-D37)</f>
        <v/>
      </c>
      <c r="M37" s="5" t="n">
        <f aca="false">IFERROR(INDEX(Settings!$B$8:$B$15,MATCH(B37,Settings!$A$8:$A$15,0)),"")</f>
        <v>8</v>
      </c>
      <c r="N37" s="5" t="str">
        <f aca="false">IF(OR(K37="",M37=""),"",IF(K37&lt;=M37,"Within SLA","Breached"))</f>
        <v/>
      </c>
      <c r="O37" s="5" t="str">
        <f aca="false">IF(D37="","",IF(G37="","Pending","Closed"))</f>
        <v>Pending</v>
      </c>
      <c r="P37" s="5" t="n">
        <f aca="false">IF(O37="Pending",NETWORKDAYS.INTL(D37,Settings!$B$5,Settings!$B$4,Settings!$E$4:$E$25)-1,"")</f>
        <v>8</v>
      </c>
      <c r="Q37" s="5" t="str">
        <f aca="false">IF(P37="","",IF(P37&lt;=2,"0-2 days",IF(P37&lt;=5,"3-5 days",IF(P37&lt;=10,"6-10 days","Over 10 days"))))</f>
        <v>6-10 days</v>
      </c>
    </row>
    <row r="38" customFormat="false" ht="15" hidden="false" customHeight="false" outlineLevel="0" collapsed="false">
      <c r="A38" s="3" t="s">
        <v>62</v>
      </c>
      <c r="B38" s="3" t="s">
        <v>19</v>
      </c>
      <c r="C38" s="3" t="s">
        <v>20</v>
      </c>
      <c r="D38" s="4" t="n">
        <v>46288</v>
      </c>
      <c r="E38" s="4"/>
      <c r="F38" s="4"/>
      <c r="G38" s="4"/>
      <c r="H38" s="5" t="str">
        <f aca="false">IF(OR(D38="",E38=""),"",NETWORKDAYS.INTL(D38,E38,Settings!$B$4,Settings!$E$4:$E$25)-1)</f>
        <v/>
      </c>
      <c r="I38" s="5" t="str">
        <f aca="false">IF(OR(E38="",F38=""),"",NETWORKDAYS.INTL(E38,F38,Settings!$B$4,Settings!$E$4:$E$25)-1)</f>
        <v/>
      </c>
      <c r="J38" s="5" t="str">
        <f aca="false">IF(OR(F38="",G38=""),"",NETWORKDAYS.INTL(F38,G38,Settings!$B$4,Settings!$E$4:$E$25)-1)</f>
        <v/>
      </c>
      <c r="K38" s="5" t="str">
        <f aca="false">IF(OR(D38="",G38=""),"",NETWORKDAYS.INTL(D38,G38,Settings!$B$4,Settings!$E$4:$E$25)-1)</f>
        <v/>
      </c>
      <c r="L38" s="5" t="str">
        <f aca="false">IF(OR(D38="",G38=""),"",G38-D38)</f>
        <v/>
      </c>
      <c r="M38" s="5" t="n">
        <f aca="false">IFERROR(INDEX(Settings!$B$8:$B$15,MATCH(B38,Settings!$A$8:$A$15,0)),"")</f>
        <v>5</v>
      </c>
      <c r="N38" s="5" t="str">
        <f aca="false">IF(OR(K38="",M38=""),"",IF(K38&lt;=M38,"Within SLA","Breached"))</f>
        <v/>
      </c>
      <c r="O38" s="5" t="str">
        <f aca="false">IF(D38="","",IF(G38="","Pending","Closed"))</f>
        <v>Pending</v>
      </c>
      <c r="P38" s="5" t="n">
        <f aca="false">IF(O38="Pending",NETWORKDAYS.INTL(D38,Settings!$B$5,Settings!$B$4,Settings!$E$4:$E$25)-1,"")</f>
        <v>6</v>
      </c>
      <c r="Q38" s="5" t="str">
        <f aca="false">IF(P38="","",IF(P38&lt;=2,"0-2 days",IF(P38&lt;=5,"3-5 days",IF(P38&lt;=10,"6-10 days","Over 10 days"))))</f>
        <v>6-10 days</v>
      </c>
    </row>
    <row r="39" customFormat="false" ht="15" hidden="false" customHeight="false" outlineLevel="0" collapsed="false">
      <c r="A39" s="3" t="s">
        <v>63</v>
      </c>
      <c r="B39" s="3" t="s">
        <v>19</v>
      </c>
      <c r="C39" s="3" t="s">
        <v>38</v>
      </c>
      <c r="D39" s="4" t="n">
        <v>46288</v>
      </c>
      <c r="E39" s="4" t="n">
        <v>46288</v>
      </c>
      <c r="F39" s="4" t="n">
        <v>46290</v>
      </c>
      <c r="G39" s="4"/>
      <c r="H39" s="5" t="n">
        <f aca="false">IF(OR(D39="",E39=""),"",NETWORKDAYS.INTL(D39,E39,Settings!$B$4,Settings!$E$4:$E$25)-1)</f>
        <v>0</v>
      </c>
      <c r="I39" s="5" t="n">
        <f aca="false">IF(OR(E39="",F39=""),"",NETWORKDAYS.INTL(E39,F39,Settings!$B$4,Settings!$E$4:$E$25)-1)</f>
        <v>2</v>
      </c>
      <c r="J39" s="5" t="str">
        <f aca="false">IF(OR(F39="",G39=""),"",NETWORKDAYS.INTL(F39,G39,Settings!$B$4,Settings!$E$4:$E$25)-1)</f>
        <v/>
      </c>
      <c r="K39" s="5" t="str">
        <f aca="false">IF(OR(D39="",G39=""),"",NETWORKDAYS.INTL(D39,G39,Settings!$B$4,Settings!$E$4:$E$25)-1)</f>
        <v/>
      </c>
      <c r="L39" s="5" t="str">
        <f aca="false">IF(OR(D39="",G39=""),"",G39-D39)</f>
        <v/>
      </c>
      <c r="M39" s="5" t="n">
        <f aca="false">IFERROR(INDEX(Settings!$B$8:$B$15,MATCH(B39,Settings!$A$8:$A$15,0)),"")</f>
        <v>5</v>
      </c>
      <c r="N39" s="5" t="str">
        <f aca="false">IF(OR(K39="",M39=""),"",IF(K39&lt;=M39,"Within SLA","Breached"))</f>
        <v/>
      </c>
      <c r="O39" s="5" t="str">
        <f aca="false">IF(D39="","",IF(G39="","Pending","Closed"))</f>
        <v>Pending</v>
      </c>
      <c r="P39" s="5" t="n">
        <f aca="false">IF(O39="Pending",NETWORKDAYS.INTL(D39,Settings!$B$5,Settings!$B$4,Settings!$E$4:$E$25)-1,"")</f>
        <v>6</v>
      </c>
      <c r="Q39" s="5" t="str">
        <f aca="false">IF(P39="","",IF(P39&lt;=2,"0-2 days",IF(P39&lt;=5,"3-5 days",IF(P39&lt;=10,"6-10 days","Over 10 days"))))</f>
        <v>6-10 days</v>
      </c>
    </row>
    <row r="40" customFormat="false" ht="15" hidden="false" customHeight="false" outlineLevel="0" collapsed="false">
      <c r="A40" s="3" t="s">
        <v>64</v>
      </c>
      <c r="B40" s="3" t="s">
        <v>33</v>
      </c>
      <c r="C40" s="3" t="s">
        <v>20</v>
      </c>
      <c r="D40" s="4" t="n">
        <v>46289</v>
      </c>
      <c r="E40" s="4" t="n">
        <v>46290</v>
      </c>
      <c r="F40" s="4" t="n">
        <v>46291</v>
      </c>
      <c r="G40" s="4"/>
      <c r="H40" s="5" t="n">
        <f aca="false">IF(OR(D40="",E40=""),"",NETWORKDAYS.INTL(D40,E40,Settings!$B$4,Settings!$E$4:$E$25)-1)</f>
        <v>1</v>
      </c>
      <c r="I40" s="5" t="n">
        <f aca="false">IF(OR(E40="",F40=""),"",NETWORKDAYS.INTL(E40,F40,Settings!$B$4,Settings!$E$4:$E$25)-1)</f>
        <v>1</v>
      </c>
      <c r="J40" s="5" t="str">
        <f aca="false">IF(OR(F40="",G40=""),"",NETWORKDAYS.INTL(F40,G40,Settings!$B$4,Settings!$E$4:$E$25)-1)</f>
        <v/>
      </c>
      <c r="K40" s="5" t="str">
        <f aca="false">IF(OR(D40="",G40=""),"",NETWORKDAYS.INTL(D40,G40,Settings!$B$4,Settings!$E$4:$E$25)-1)</f>
        <v/>
      </c>
      <c r="L40" s="5" t="str">
        <f aca="false">IF(OR(D40="",G40=""),"",G40-D40)</f>
        <v/>
      </c>
      <c r="M40" s="5" t="n">
        <f aca="false">IFERROR(INDEX(Settings!$B$8:$B$15,MATCH(B40,Settings!$A$8:$A$15,0)),"")</f>
        <v>3</v>
      </c>
      <c r="N40" s="5" t="str">
        <f aca="false">IF(OR(K40="",M40=""),"",IF(K40&lt;=M40,"Within SLA","Breached"))</f>
        <v/>
      </c>
      <c r="O40" s="5" t="str">
        <f aca="false">IF(D40="","",IF(G40="","Pending","Closed"))</f>
        <v>Pending</v>
      </c>
      <c r="P40" s="5" t="n">
        <f aca="false">IF(O40="Pending",NETWORKDAYS.INTL(D40,Settings!$B$5,Settings!$B$4,Settings!$E$4:$E$25)-1,"")</f>
        <v>5</v>
      </c>
      <c r="Q40" s="5" t="str">
        <f aca="false">IF(P40="","",IF(P40&lt;=2,"0-2 days",IF(P40&lt;=5,"3-5 days",IF(P40&lt;=10,"6-10 days","Over 10 days"))))</f>
        <v>3-5 days</v>
      </c>
    </row>
    <row r="41" customFormat="false" ht="15" hidden="false" customHeight="false" outlineLevel="0" collapsed="false">
      <c r="A41" s="3" t="s">
        <v>65</v>
      </c>
      <c r="B41" s="3" t="s">
        <v>26</v>
      </c>
      <c r="C41" s="3" t="s">
        <v>22</v>
      </c>
      <c r="D41" s="4" t="n">
        <v>46293</v>
      </c>
      <c r="E41" s="4" t="n">
        <v>46295</v>
      </c>
      <c r="F41" s="4"/>
      <c r="G41" s="4"/>
      <c r="H41" s="5" t="n">
        <f aca="false">IF(OR(D41="",E41=""),"",NETWORKDAYS.INTL(D41,E41,Settings!$B$4,Settings!$E$4:$E$25)-1)</f>
        <v>2</v>
      </c>
      <c r="I41" s="5" t="str">
        <f aca="false">IF(OR(E41="",F41=""),"",NETWORKDAYS.INTL(E41,F41,Settings!$B$4,Settings!$E$4:$E$25)-1)</f>
        <v/>
      </c>
      <c r="J41" s="5" t="str">
        <f aca="false">IF(OR(F41="",G41=""),"",NETWORKDAYS.INTL(F41,G41,Settings!$B$4,Settings!$E$4:$E$25)-1)</f>
        <v/>
      </c>
      <c r="K41" s="5" t="str">
        <f aca="false">IF(OR(D41="",G41=""),"",NETWORKDAYS.INTL(D41,G41,Settings!$B$4,Settings!$E$4:$E$25)-1)</f>
        <v/>
      </c>
      <c r="L41" s="5" t="str">
        <f aca="false">IF(OR(D41="",G41=""),"",G41-D41)</f>
        <v/>
      </c>
      <c r="M41" s="5" t="n">
        <f aca="false">IFERROR(INDEX(Settings!$B$8:$B$15,MATCH(B41,Settings!$A$8:$A$15,0)),"")</f>
        <v>12</v>
      </c>
      <c r="N41" s="5" t="str">
        <f aca="false">IF(OR(K41="",M41=""),"",IF(K41&lt;=M41,"Within SLA","Breached"))</f>
        <v/>
      </c>
      <c r="O41" s="5" t="str">
        <f aca="false">IF(D41="","",IF(G41="","Pending","Closed"))</f>
        <v>Pending</v>
      </c>
      <c r="P41" s="5" t="n">
        <f aca="false">IF(O41="Pending",NETWORKDAYS.INTL(D41,Settings!$B$5,Settings!$B$4,Settings!$E$4:$E$25)-1,"")</f>
        <v>2</v>
      </c>
      <c r="Q41" s="5" t="str">
        <f aca="false">IF(P41="","",IF(P41&lt;=2,"0-2 days",IF(P41&lt;=5,"3-5 days",IF(P41&lt;=10,"6-10 days","Over 10 days"))))</f>
        <v>0-2 days</v>
      </c>
    </row>
    <row r="42" customFormat="false" ht="15" hidden="false" customHeight="false" outlineLevel="0" collapsed="false">
      <c r="A42" s="3"/>
      <c r="B42" s="3"/>
      <c r="C42" s="3"/>
      <c r="D42" s="4"/>
      <c r="E42" s="4"/>
      <c r="F42" s="4"/>
      <c r="G42" s="4"/>
      <c r="H42" s="5" t="str">
        <f aca="false">IF(OR(D42="",E42=""),"",NETWORKDAYS.INTL(D42,E42,Settings!$B$4,Settings!$E$4:$E$25)-1)</f>
        <v/>
      </c>
      <c r="I42" s="5" t="str">
        <f aca="false">IF(OR(E42="",F42=""),"",NETWORKDAYS.INTL(E42,F42,Settings!$B$4,Settings!$E$4:$E$25)-1)</f>
        <v/>
      </c>
      <c r="J42" s="5" t="str">
        <f aca="false">IF(OR(F42="",G42=""),"",NETWORKDAYS.INTL(F42,G42,Settings!$B$4,Settings!$E$4:$E$25)-1)</f>
        <v/>
      </c>
      <c r="K42" s="5" t="str">
        <f aca="false">IF(OR(D42="",G42=""),"",NETWORKDAYS.INTL(D42,G42,Settings!$B$4,Settings!$E$4:$E$25)-1)</f>
        <v/>
      </c>
      <c r="L42" s="5" t="str">
        <f aca="false">IF(OR(D42="",G42=""),"",G42-D42)</f>
        <v/>
      </c>
      <c r="M42" s="5" t="str">
        <f aca="false">IFERROR(INDEX(Settings!$B$8:$B$15,MATCH(B42,Settings!$A$8:$A$15,0)),"")</f>
        <v/>
      </c>
      <c r="N42" s="5" t="str">
        <f aca="false">IF(OR(K42="",M42=""),"",IF(K42&lt;=M42,"Within SLA","Breached"))</f>
        <v/>
      </c>
      <c r="O42" s="5" t="str">
        <f aca="false">IF(D42="","",IF(G42="","Pending","Closed"))</f>
        <v/>
      </c>
      <c r="P42" s="5" t="str">
        <f aca="false">IF(O42="Pending",NETWORKDAYS.INTL(D42,Settings!$B$5,Settings!$B$4,Settings!$E$4:$E$25)-1,"")</f>
        <v/>
      </c>
      <c r="Q42" s="5" t="str">
        <f aca="false">IF(P42="","",IF(P42&lt;=2,"0-2 days",IF(P42&lt;=5,"3-5 days",IF(P42&lt;=10,"6-10 days","Over 10 days"))))</f>
        <v/>
      </c>
    </row>
    <row r="43" customFormat="false" ht="15" hidden="false" customHeight="false" outlineLevel="0" collapsed="false">
      <c r="A43" s="3"/>
      <c r="B43" s="3"/>
      <c r="C43" s="3"/>
      <c r="D43" s="4"/>
      <c r="E43" s="4"/>
      <c r="F43" s="4"/>
      <c r="G43" s="4"/>
      <c r="H43" s="5" t="str">
        <f aca="false">IF(OR(D43="",E43=""),"",NETWORKDAYS.INTL(D43,E43,Settings!$B$4,Settings!$E$4:$E$25)-1)</f>
        <v/>
      </c>
      <c r="I43" s="5" t="str">
        <f aca="false">IF(OR(E43="",F43=""),"",NETWORKDAYS.INTL(E43,F43,Settings!$B$4,Settings!$E$4:$E$25)-1)</f>
        <v/>
      </c>
      <c r="J43" s="5" t="str">
        <f aca="false">IF(OR(F43="",G43=""),"",NETWORKDAYS.INTL(F43,G43,Settings!$B$4,Settings!$E$4:$E$25)-1)</f>
        <v/>
      </c>
      <c r="K43" s="5" t="str">
        <f aca="false">IF(OR(D43="",G43=""),"",NETWORKDAYS.INTL(D43,G43,Settings!$B$4,Settings!$E$4:$E$25)-1)</f>
        <v/>
      </c>
      <c r="L43" s="5" t="str">
        <f aca="false">IF(OR(D43="",G43=""),"",G43-D43)</f>
        <v/>
      </c>
      <c r="M43" s="5" t="str">
        <f aca="false">IFERROR(INDEX(Settings!$B$8:$B$15,MATCH(B43,Settings!$A$8:$A$15,0)),"")</f>
        <v/>
      </c>
      <c r="N43" s="5" t="str">
        <f aca="false">IF(OR(K43="",M43=""),"",IF(K43&lt;=M43,"Within SLA","Breached"))</f>
        <v/>
      </c>
      <c r="O43" s="5" t="str">
        <f aca="false">IF(D43="","",IF(G43="","Pending","Closed"))</f>
        <v/>
      </c>
      <c r="P43" s="5" t="str">
        <f aca="false">IF(O43="Pending",NETWORKDAYS.INTL(D43,Settings!$B$5,Settings!$B$4,Settings!$E$4:$E$25)-1,"")</f>
        <v/>
      </c>
      <c r="Q43" s="5" t="str">
        <f aca="false">IF(P43="","",IF(P43&lt;=2,"0-2 days",IF(P43&lt;=5,"3-5 days",IF(P43&lt;=10,"6-10 days","Over 10 days"))))</f>
        <v/>
      </c>
    </row>
    <row r="44" customFormat="false" ht="15" hidden="false" customHeight="false" outlineLevel="0" collapsed="false">
      <c r="A44" s="3"/>
      <c r="B44" s="3"/>
      <c r="C44" s="3"/>
      <c r="D44" s="4"/>
      <c r="E44" s="4"/>
      <c r="F44" s="4"/>
      <c r="G44" s="4"/>
      <c r="H44" s="5" t="str">
        <f aca="false">IF(OR(D44="",E44=""),"",NETWORKDAYS.INTL(D44,E44,Settings!$B$4,Settings!$E$4:$E$25)-1)</f>
        <v/>
      </c>
      <c r="I44" s="5" t="str">
        <f aca="false">IF(OR(E44="",F44=""),"",NETWORKDAYS.INTL(E44,F44,Settings!$B$4,Settings!$E$4:$E$25)-1)</f>
        <v/>
      </c>
      <c r="J44" s="5" t="str">
        <f aca="false">IF(OR(F44="",G44=""),"",NETWORKDAYS.INTL(F44,G44,Settings!$B$4,Settings!$E$4:$E$25)-1)</f>
        <v/>
      </c>
      <c r="K44" s="5" t="str">
        <f aca="false">IF(OR(D44="",G44=""),"",NETWORKDAYS.INTL(D44,G44,Settings!$B$4,Settings!$E$4:$E$25)-1)</f>
        <v/>
      </c>
      <c r="L44" s="5" t="str">
        <f aca="false">IF(OR(D44="",G44=""),"",G44-D44)</f>
        <v/>
      </c>
      <c r="M44" s="5" t="str">
        <f aca="false">IFERROR(INDEX(Settings!$B$8:$B$15,MATCH(B44,Settings!$A$8:$A$15,0)),"")</f>
        <v/>
      </c>
      <c r="N44" s="5" t="str">
        <f aca="false">IF(OR(K44="",M44=""),"",IF(K44&lt;=M44,"Within SLA","Breached"))</f>
        <v/>
      </c>
      <c r="O44" s="5" t="str">
        <f aca="false">IF(D44="","",IF(G44="","Pending","Closed"))</f>
        <v/>
      </c>
      <c r="P44" s="5" t="str">
        <f aca="false">IF(O44="Pending",NETWORKDAYS.INTL(D44,Settings!$B$5,Settings!$B$4,Settings!$E$4:$E$25)-1,"")</f>
        <v/>
      </c>
      <c r="Q44" s="5" t="str">
        <f aca="false">IF(P44="","",IF(P44&lt;=2,"0-2 days",IF(P44&lt;=5,"3-5 days",IF(P44&lt;=10,"6-10 days","Over 10 days"))))</f>
        <v/>
      </c>
    </row>
    <row r="45" customFormat="false" ht="15" hidden="false" customHeight="false" outlineLevel="0" collapsed="false">
      <c r="A45" s="3"/>
      <c r="B45" s="3"/>
      <c r="C45" s="3"/>
      <c r="D45" s="4"/>
      <c r="E45" s="4"/>
      <c r="F45" s="4"/>
      <c r="G45" s="4"/>
      <c r="H45" s="5" t="str">
        <f aca="false">IF(OR(D45="",E45=""),"",NETWORKDAYS.INTL(D45,E45,Settings!$B$4,Settings!$E$4:$E$25)-1)</f>
        <v/>
      </c>
      <c r="I45" s="5" t="str">
        <f aca="false">IF(OR(E45="",F45=""),"",NETWORKDAYS.INTL(E45,F45,Settings!$B$4,Settings!$E$4:$E$25)-1)</f>
        <v/>
      </c>
      <c r="J45" s="5" t="str">
        <f aca="false">IF(OR(F45="",G45=""),"",NETWORKDAYS.INTL(F45,G45,Settings!$B$4,Settings!$E$4:$E$25)-1)</f>
        <v/>
      </c>
      <c r="K45" s="5" t="str">
        <f aca="false">IF(OR(D45="",G45=""),"",NETWORKDAYS.INTL(D45,G45,Settings!$B$4,Settings!$E$4:$E$25)-1)</f>
        <v/>
      </c>
      <c r="L45" s="5" t="str">
        <f aca="false">IF(OR(D45="",G45=""),"",G45-D45)</f>
        <v/>
      </c>
      <c r="M45" s="5" t="str">
        <f aca="false">IFERROR(INDEX(Settings!$B$8:$B$15,MATCH(B45,Settings!$A$8:$A$15,0)),"")</f>
        <v/>
      </c>
      <c r="N45" s="5" t="str">
        <f aca="false">IF(OR(K45="",M45=""),"",IF(K45&lt;=M45,"Within SLA","Breached"))</f>
        <v/>
      </c>
      <c r="O45" s="5" t="str">
        <f aca="false">IF(D45="","",IF(G45="","Pending","Closed"))</f>
        <v/>
      </c>
      <c r="P45" s="5" t="str">
        <f aca="false">IF(O45="Pending",NETWORKDAYS.INTL(D45,Settings!$B$5,Settings!$B$4,Settings!$E$4:$E$25)-1,"")</f>
        <v/>
      </c>
      <c r="Q45" s="5" t="str">
        <f aca="false">IF(P45="","",IF(P45&lt;=2,"0-2 days",IF(P45&lt;=5,"3-5 days",IF(P45&lt;=10,"6-10 days","Over 10 days"))))</f>
        <v/>
      </c>
    </row>
    <row r="46" customFormat="false" ht="15" hidden="false" customHeight="false" outlineLevel="0" collapsed="false">
      <c r="A46" s="3"/>
      <c r="B46" s="3"/>
      <c r="C46" s="3"/>
      <c r="D46" s="4"/>
      <c r="E46" s="4"/>
      <c r="F46" s="4"/>
      <c r="G46" s="4"/>
      <c r="H46" s="5" t="str">
        <f aca="false">IF(OR(D46="",E46=""),"",NETWORKDAYS.INTL(D46,E46,Settings!$B$4,Settings!$E$4:$E$25)-1)</f>
        <v/>
      </c>
      <c r="I46" s="5" t="str">
        <f aca="false">IF(OR(E46="",F46=""),"",NETWORKDAYS.INTL(E46,F46,Settings!$B$4,Settings!$E$4:$E$25)-1)</f>
        <v/>
      </c>
      <c r="J46" s="5" t="str">
        <f aca="false">IF(OR(F46="",G46=""),"",NETWORKDAYS.INTL(F46,G46,Settings!$B$4,Settings!$E$4:$E$25)-1)</f>
        <v/>
      </c>
      <c r="K46" s="5" t="str">
        <f aca="false">IF(OR(D46="",G46=""),"",NETWORKDAYS.INTL(D46,G46,Settings!$B$4,Settings!$E$4:$E$25)-1)</f>
        <v/>
      </c>
      <c r="L46" s="5" t="str">
        <f aca="false">IF(OR(D46="",G46=""),"",G46-D46)</f>
        <v/>
      </c>
      <c r="M46" s="5" t="str">
        <f aca="false">IFERROR(INDEX(Settings!$B$8:$B$15,MATCH(B46,Settings!$A$8:$A$15,0)),"")</f>
        <v/>
      </c>
      <c r="N46" s="5" t="str">
        <f aca="false">IF(OR(K46="",M46=""),"",IF(K46&lt;=M46,"Within SLA","Breached"))</f>
        <v/>
      </c>
      <c r="O46" s="5" t="str">
        <f aca="false">IF(D46="","",IF(G46="","Pending","Closed"))</f>
        <v/>
      </c>
      <c r="P46" s="5" t="str">
        <f aca="false">IF(O46="Pending",NETWORKDAYS.INTL(D46,Settings!$B$5,Settings!$B$4,Settings!$E$4:$E$25)-1,"")</f>
        <v/>
      </c>
      <c r="Q46" s="5" t="str">
        <f aca="false">IF(P46="","",IF(P46&lt;=2,"0-2 days",IF(P46&lt;=5,"3-5 days",IF(P46&lt;=10,"6-10 days","Over 10 days"))))</f>
        <v/>
      </c>
    </row>
    <row r="47" customFormat="false" ht="15" hidden="false" customHeight="false" outlineLevel="0" collapsed="false">
      <c r="A47" s="3"/>
      <c r="B47" s="3"/>
      <c r="C47" s="3"/>
      <c r="D47" s="4"/>
      <c r="E47" s="4"/>
      <c r="F47" s="4"/>
      <c r="G47" s="4"/>
      <c r="H47" s="5" t="str">
        <f aca="false">IF(OR(D47="",E47=""),"",NETWORKDAYS.INTL(D47,E47,Settings!$B$4,Settings!$E$4:$E$25)-1)</f>
        <v/>
      </c>
      <c r="I47" s="5" t="str">
        <f aca="false">IF(OR(E47="",F47=""),"",NETWORKDAYS.INTL(E47,F47,Settings!$B$4,Settings!$E$4:$E$25)-1)</f>
        <v/>
      </c>
      <c r="J47" s="5" t="str">
        <f aca="false">IF(OR(F47="",G47=""),"",NETWORKDAYS.INTL(F47,G47,Settings!$B$4,Settings!$E$4:$E$25)-1)</f>
        <v/>
      </c>
      <c r="K47" s="5" t="str">
        <f aca="false">IF(OR(D47="",G47=""),"",NETWORKDAYS.INTL(D47,G47,Settings!$B$4,Settings!$E$4:$E$25)-1)</f>
        <v/>
      </c>
      <c r="L47" s="5" t="str">
        <f aca="false">IF(OR(D47="",G47=""),"",G47-D47)</f>
        <v/>
      </c>
      <c r="M47" s="5" t="str">
        <f aca="false">IFERROR(INDEX(Settings!$B$8:$B$15,MATCH(B47,Settings!$A$8:$A$15,0)),"")</f>
        <v/>
      </c>
      <c r="N47" s="5" t="str">
        <f aca="false">IF(OR(K47="",M47=""),"",IF(K47&lt;=M47,"Within SLA","Breached"))</f>
        <v/>
      </c>
      <c r="O47" s="5" t="str">
        <f aca="false">IF(D47="","",IF(G47="","Pending","Closed"))</f>
        <v/>
      </c>
      <c r="P47" s="5" t="str">
        <f aca="false">IF(O47="Pending",NETWORKDAYS.INTL(D47,Settings!$B$5,Settings!$B$4,Settings!$E$4:$E$25)-1,"")</f>
        <v/>
      </c>
      <c r="Q47" s="5" t="str">
        <f aca="false">IF(P47="","",IF(P47&lt;=2,"0-2 days",IF(P47&lt;=5,"3-5 days",IF(P47&lt;=10,"6-10 days","Over 10 days"))))</f>
        <v/>
      </c>
    </row>
    <row r="48" customFormat="false" ht="15" hidden="false" customHeight="false" outlineLevel="0" collapsed="false">
      <c r="A48" s="3"/>
      <c r="B48" s="3"/>
      <c r="C48" s="3"/>
      <c r="D48" s="4"/>
      <c r="E48" s="4"/>
      <c r="F48" s="4"/>
      <c r="G48" s="4"/>
      <c r="H48" s="5" t="str">
        <f aca="false">IF(OR(D48="",E48=""),"",NETWORKDAYS.INTL(D48,E48,Settings!$B$4,Settings!$E$4:$E$25)-1)</f>
        <v/>
      </c>
      <c r="I48" s="5" t="str">
        <f aca="false">IF(OR(E48="",F48=""),"",NETWORKDAYS.INTL(E48,F48,Settings!$B$4,Settings!$E$4:$E$25)-1)</f>
        <v/>
      </c>
      <c r="J48" s="5" t="str">
        <f aca="false">IF(OR(F48="",G48=""),"",NETWORKDAYS.INTL(F48,G48,Settings!$B$4,Settings!$E$4:$E$25)-1)</f>
        <v/>
      </c>
      <c r="K48" s="5" t="str">
        <f aca="false">IF(OR(D48="",G48=""),"",NETWORKDAYS.INTL(D48,G48,Settings!$B$4,Settings!$E$4:$E$25)-1)</f>
        <v/>
      </c>
      <c r="L48" s="5" t="str">
        <f aca="false">IF(OR(D48="",G48=""),"",G48-D48)</f>
        <v/>
      </c>
      <c r="M48" s="5" t="str">
        <f aca="false">IFERROR(INDEX(Settings!$B$8:$B$15,MATCH(B48,Settings!$A$8:$A$15,0)),"")</f>
        <v/>
      </c>
      <c r="N48" s="5" t="str">
        <f aca="false">IF(OR(K48="",M48=""),"",IF(K48&lt;=M48,"Within SLA","Breached"))</f>
        <v/>
      </c>
      <c r="O48" s="5" t="str">
        <f aca="false">IF(D48="","",IF(G48="","Pending","Closed"))</f>
        <v/>
      </c>
      <c r="P48" s="5" t="str">
        <f aca="false">IF(O48="Pending",NETWORKDAYS.INTL(D48,Settings!$B$5,Settings!$B$4,Settings!$E$4:$E$25)-1,"")</f>
        <v/>
      </c>
      <c r="Q48" s="5" t="str">
        <f aca="false">IF(P48="","",IF(P48&lt;=2,"0-2 days",IF(P48&lt;=5,"3-5 days",IF(P48&lt;=10,"6-10 days","Over 10 days"))))</f>
        <v/>
      </c>
    </row>
    <row r="49" customFormat="false" ht="15" hidden="false" customHeight="false" outlineLevel="0" collapsed="false">
      <c r="A49" s="3"/>
      <c r="B49" s="3"/>
      <c r="C49" s="3"/>
      <c r="D49" s="4"/>
      <c r="E49" s="4"/>
      <c r="F49" s="4"/>
      <c r="G49" s="4"/>
      <c r="H49" s="5" t="str">
        <f aca="false">IF(OR(D49="",E49=""),"",NETWORKDAYS.INTL(D49,E49,Settings!$B$4,Settings!$E$4:$E$25)-1)</f>
        <v/>
      </c>
      <c r="I49" s="5" t="str">
        <f aca="false">IF(OR(E49="",F49=""),"",NETWORKDAYS.INTL(E49,F49,Settings!$B$4,Settings!$E$4:$E$25)-1)</f>
        <v/>
      </c>
      <c r="J49" s="5" t="str">
        <f aca="false">IF(OR(F49="",G49=""),"",NETWORKDAYS.INTL(F49,G49,Settings!$B$4,Settings!$E$4:$E$25)-1)</f>
        <v/>
      </c>
      <c r="K49" s="5" t="str">
        <f aca="false">IF(OR(D49="",G49=""),"",NETWORKDAYS.INTL(D49,G49,Settings!$B$4,Settings!$E$4:$E$25)-1)</f>
        <v/>
      </c>
      <c r="L49" s="5" t="str">
        <f aca="false">IF(OR(D49="",G49=""),"",G49-D49)</f>
        <v/>
      </c>
      <c r="M49" s="5" t="str">
        <f aca="false">IFERROR(INDEX(Settings!$B$8:$B$15,MATCH(B49,Settings!$A$8:$A$15,0)),"")</f>
        <v/>
      </c>
      <c r="N49" s="5" t="str">
        <f aca="false">IF(OR(K49="",M49=""),"",IF(K49&lt;=M49,"Within SLA","Breached"))</f>
        <v/>
      </c>
      <c r="O49" s="5" t="str">
        <f aca="false">IF(D49="","",IF(G49="","Pending","Closed"))</f>
        <v/>
      </c>
      <c r="P49" s="5" t="str">
        <f aca="false">IF(O49="Pending",NETWORKDAYS.INTL(D49,Settings!$B$5,Settings!$B$4,Settings!$E$4:$E$25)-1,"")</f>
        <v/>
      </c>
      <c r="Q49" s="5" t="str">
        <f aca="false">IF(P49="","",IF(P49&lt;=2,"0-2 days",IF(P49&lt;=5,"3-5 days",IF(P49&lt;=10,"6-10 days","Over 10 days"))))</f>
        <v/>
      </c>
    </row>
    <row r="50" customFormat="false" ht="15" hidden="false" customHeight="false" outlineLevel="0" collapsed="false">
      <c r="A50" s="3"/>
      <c r="B50" s="3"/>
      <c r="C50" s="3"/>
      <c r="D50" s="4"/>
      <c r="E50" s="4"/>
      <c r="F50" s="4"/>
      <c r="G50" s="4"/>
      <c r="H50" s="5" t="str">
        <f aca="false">IF(OR(D50="",E50=""),"",NETWORKDAYS.INTL(D50,E50,Settings!$B$4,Settings!$E$4:$E$25)-1)</f>
        <v/>
      </c>
      <c r="I50" s="5" t="str">
        <f aca="false">IF(OR(E50="",F50=""),"",NETWORKDAYS.INTL(E50,F50,Settings!$B$4,Settings!$E$4:$E$25)-1)</f>
        <v/>
      </c>
      <c r="J50" s="5" t="str">
        <f aca="false">IF(OR(F50="",G50=""),"",NETWORKDAYS.INTL(F50,G50,Settings!$B$4,Settings!$E$4:$E$25)-1)</f>
        <v/>
      </c>
      <c r="K50" s="5" t="str">
        <f aca="false">IF(OR(D50="",G50=""),"",NETWORKDAYS.INTL(D50,G50,Settings!$B$4,Settings!$E$4:$E$25)-1)</f>
        <v/>
      </c>
      <c r="L50" s="5" t="str">
        <f aca="false">IF(OR(D50="",G50=""),"",G50-D50)</f>
        <v/>
      </c>
      <c r="M50" s="5" t="str">
        <f aca="false">IFERROR(INDEX(Settings!$B$8:$B$15,MATCH(B50,Settings!$A$8:$A$15,0)),"")</f>
        <v/>
      </c>
      <c r="N50" s="5" t="str">
        <f aca="false">IF(OR(K50="",M50=""),"",IF(K50&lt;=M50,"Within SLA","Breached"))</f>
        <v/>
      </c>
      <c r="O50" s="5" t="str">
        <f aca="false">IF(D50="","",IF(G50="","Pending","Closed"))</f>
        <v/>
      </c>
      <c r="P50" s="5" t="str">
        <f aca="false">IF(O50="Pending",NETWORKDAYS.INTL(D50,Settings!$B$5,Settings!$B$4,Settings!$E$4:$E$25)-1,"")</f>
        <v/>
      </c>
      <c r="Q50" s="5" t="str">
        <f aca="false">IF(P50="","",IF(P50&lt;=2,"0-2 days",IF(P50&lt;=5,"3-5 days",IF(P50&lt;=10,"6-10 days","Over 10 days"))))</f>
        <v/>
      </c>
    </row>
    <row r="51" customFormat="false" ht="15" hidden="false" customHeight="false" outlineLevel="0" collapsed="false">
      <c r="A51" s="3"/>
      <c r="B51" s="3"/>
      <c r="C51" s="3"/>
      <c r="D51" s="4"/>
      <c r="E51" s="4"/>
      <c r="F51" s="4"/>
      <c r="G51" s="4"/>
      <c r="H51" s="5" t="str">
        <f aca="false">IF(OR(D51="",E51=""),"",NETWORKDAYS.INTL(D51,E51,Settings!$B$4,Settings!$E$4:$E$25)-1)</f>
        <v/>
      </c>
      <c r="I51" s="5" t="str">
        <f aca="false">IF(OR(E51="",F51=""),"",NETWORKDAYS.INTL(E51,F51,Settings!$B$4,Settings!$E$4:$E$25)-1)</f>
        <v/>
      </c>
      <c r="J51" s="5" t="str">
        <f aca="false">IF(OR(F51="",G51=""),"",NETWORKDAYS.INTL(F51,G51,Settings!$B$4,Settings!$E$4:$E$25)-1)</f>
        <v/>
      </c>
      <c r="K51" s="5" t="str">
        <f aca="false">IF(OR(D51="",G51=""),"",NETWORKDAYS.INTL(D51,G51,Settings!$B$4,Settings!$E$4:$E$25)-1)</f>
        <v/>
      </c>
      <c r="L51" s="5" t="str">
        <f aca="false">IF(OR(D51="",G51=""),"",G51-D51)</f>
        <v/>
      </c>
      <c r="M51" s="5" t="str">
        <f aca="false">IFERROR(INDEX(Settings!$B$8:$B$15,MATCH(B51,Settings!$A$8:$A$15,0)),"")</f>
        <v/>
      </c>
      <c r="N51" s="5" t="str">
        <f aca="false">IF(OR(K51="",M51=""),"",IF(K51&lt;=M51,"Within SLA","Breached"))</f>
        <v/>
      </c>
      <c r="O51" s="5" t="str">
        <f aca="false">IF(D51="","",IF(G51="","Pending","Closed"))</f>
        <v/>
      </c>
      <c r="P51" s="5" t="str">
        <f aca="false">IF(O51="Pending",NETWORKDAYS.INTL(D51,Settings!$B$5,Settings!$B$4,Settings!$E$4:$E$25)-1,"")</f>
        <v/>
      </c>
      <c r="Q51" s="5" t="str">
        <f aca="false">IF(P51="","",IF(P51&lt;=2,"0-2 days",IF(P51&lt;=5,"3-5 days",IF(P51&lt;=10,"6-10 days","Over 10 days"))))</f>
        <v/>
      </c>
    </row>
    <row r="52" customFormat="false" ht="15" hidden="false" customHeight="false" outlineLevel="0" collapsed="false">
      <c r="A52" s="3"/>
      <c r="B52" s="3"/>
      <c r="C52" s="3"/>
      <c r="D52" s="4"/>
      <c r="E52" s="4"/>
      <c r="F52" s="4"/>
      <c r="G52" s="4"/>
      <c r="H52" s="5" t="str">
        <f aca="false">IF(OR(D52="",E52=""),"",NETWORKDAYS.INTL(D52,E52,Settings!$B$4,Settings!$E$4:$E$25)-1)</f>
        <v/>
      </c>
      <c r="I52" s="5" t="str">
        <f aca="false">IF(OR(E52="",F52=""),"",NETWORKDAYS.INTL(E52,F52,Settings!$B$4,Settings!$E$4:$E$25)-1)</f>
        <v/>
      </c>
      <c r="J52" s="5" t="str">
        <f aca="false">IF(OR(F52="",G52=""),"",NETWORKDAYS.INTL(F52,G52,Settings!$B$4,Settings!$E$4:$E$25)-1)</f>
        <v/>
      </c>
      <c r="K52" s="5" t="str">
        <f aca="false">IF(OR(D52="",G52=""),"",NETWORKDAYS.INTL(D52,G52,Settings!$B$4,Settings!$E$4:$E$25)-1)</f>
        <v/>
      </c>
      <c r="L52" s="5" t="str">
        <f aca="false">IF(OR(D52="",G52=""),"",G52-D52)</f>
        <v/>
      </c>
      <c r="M52" s="5" t="str">
        <f aca="false">IFERROR(INDEX(Settings!$B$8:$B$15,MATCH(B52,Settings!$A$8:$A$15,0)),"")</f>
        <v/>
      </c>
      <c r="N52" s="5" t="str">
        <f aca="false">IF(OR(K52="",M52=""),"",IF(K52&lt;=M52,"Within SLA","Breached"))</f>
        <v/>
      </c>
      <c r="O52" s="5" t="str">
        <f aca="false">IF(D52="","",IF(G52="","Pending","Closed"))</f>
        <v/>
      </c>
      <c r="P52" s="5" t="str">
        <f aca="false">IF(O52="Pending",NETWORKDAYS.INTL(D52,Settings!$B$5,Settings!$B$4,Settings!$E$4:$E$25)-1,"")</f>
        <v/>
      </c>
      <c r="Q52" s="5" t="str">
        <f aca="false">IF(P52="","",IF(P52&lt;=2,"0-2 days",IF(P52&lt;=5,"3-5 days",IF(P52&lt;=10,"6-10 days","Over 10 days"))))</f>
        <v/>
      </c>
    </row>
    <row r="53" customFormat="false" ht="15" hidden="false" customHeight="false" outlineLevel="0" collapsed="false">
      <c r="A53" s="3"/>
      <c r="B53" s="3"/>
      <c r="C53" s="3"/>
      <c r="D53" s="4"/>
      <c r="E53" s="4"/>
      <c r="F53" s="4"/>
      <c r="G53" s="4"/>
      <c r="H53" s="5" t="str">
        <f aca="false">IF(OR(D53="",E53=""),"",NETWORKDAYS.INTL(D53,E53,Settings!$B$4,Settings!$E$4:$E$25)-1)</f>
        <v/>
      </c>
      <c r="I53" s="5" t="str">
        <f aca="false">IF(OR(E53="",F53=""),"",NETWORKDAYS.INTL(E53,F53,Settings!$B$4,Settings!$E$4:$E$25)-1)</f>
        <v/>
      </c>
      <c r="J53" s="5" t="str">
        <f aca="false">IF(OR(F53="",G53=""),"",NETWORKDAYS.INTL(F53,G53,Settings!$B$4,Settings!$E$4:$E$25)-1)</f>
        <v/>
      </c>
      <c r="K53" s="5" t="str">
        <f aca="false">IF(OR(D53="",G53=""),"",NETWORKDAYS.INTL(D53,G53,Settings!$B$4,Settings!$E$4:$E$25)-1)</f>
        <v/>
      </c>
      <c r="L53" s="5" t="str">
        <f aca="false">IF(OR(D53="",G53=""),"",G53-D53)</f>
        <v/>
      </c>
      <c r="M53" s="5" t="str">
        <f aca="false">IFERROR(INDEX(Settings!$B$8:$B$15,MATCH(B53,Settings!$A$8:$A$15,0)),"")</f>
        <v/>
      </c>
      <c r="N53" s="5" t="str">
        <f aca="false">IF(OR(K53="",M53=""),"",IF(K53&lt;=M53,"Within SLA","Breached"))</f>
        <v/>
      </c>
      <c r="O53" s="5" t="str">
        <f aca="false">IF(D53="","",IF(G53="","Pending","Closed"))</f>
        <v/>
      </c>
      <c r="P53" s="5" t="str">
        <f aca="false">IF(O53="Pending",NETWORKDAYS.INTL(D53,Settings!$B$5,Settings!$B$4,Settings!$E$4:$E$25)-1,"")</f>
        <v/>
      </c>
      <c r="Q53" s="5" t="str">
        <f aca="false">IF(P53="","",IF(P53&lt;=2,"0-2 days",IF(P53&lt;=5,"3-5 days",IF(P53&lt;=10,"6-10 days","Over 10 days"))))</f>
        <v/>
      </c>
    </row>
    <row r="54" customFormat="false" ht="15" hidden="false" customHeight="false" outlineLevel="0" collapsed="false">
      <c r="A54" s="3"/>
      <c r="B54" s="3"/>
      <c r="C54" s="3"/>
      <c r="D54" s="4"/>
      <c r="E54" s="4"/>
      <c r="F54" s="4"/>
      <c r="G54" s="4"/>
      <c r="H54" s="5" t="str">
        <f aca="false">IF(OR(D54="",E54=""),"",NETWORKDAYS.INTL(D54,E54,Settings!$B$4,Settings!$E$4:$E$25)-1)</f>
        <v/>
      </c>
      <c r="I54" s="5" t="str">
        <f aca="false">IF(OR(E54="",F54=""),"",NETWORKDAYS.INTL(E54,F54,Settings!$B$4,Settings!$E$4:$E$25)-1)</f>
        <v/>
      </c>
      <c r="J54" s="5" t="str">
        <f aca="false">IF(OR(F54="",G54=""),"",NETWORKDAYS.INTL(F54,G54,Settings!$B$4,Settings!$E$4:$E$25)-1)</f>
        <v/>
      </c>
      <c r="K54" s="5" t="str">
        <f aca="false">IF(OR(D54="",G54=""),"",NETWORKDAYS.INTL(D54,G54,Settings!$B$4,Settings!$E$4:$E$25)-1)</f>
        <v/>
      </c>
      <c r="L54" s="5" t="str">
        <f aca="false">IF(OR(D54="",G54=""),"",G54-D54)</f>
        <v/>
      </c>
      <c r="M54" s="5" t="str">
        <f aca="false">IFERROR(INDEX(Settings!$B$8:$B$15,MATCH(B54,Settings!$A$8:$A$15,0)),"")</f>
        <v/>
      </c>
      <c r="N54" s="5" t="str">
        <f aca="false">IF(OR(K54="",M54=""),"",IF(K54&lt;=M54,"Within SLA","Breached"))</f>
        <v/>
      </c>
      <c r="O54" s="5" t="str">
        <f aca="false">IF(D54="","",IF(G54="","Pending","Closed"))</f>
        <v/>
      </c>
      <c r="P54" s="5" t="str">
        <f aca="false">IF(O54="Pending",NETWORKDAYS.INTL(D54,Settings!$B$5,Settings!$B$4,Settings!$E$4:$E$25)-1,"")</f>
        <v/>
      </c>
      <c r="Q54" s="5" t="str">
        <f aca="false">IF(P54="","",IF(P54&lt;=2,"0-2 days",IF(P54&lt;=5,"3-5 days",IF(P54&lt;=10,"6-10 days","Over 10 days"))))</f>
        <v/>
      </c>
    </row>
    <row r="55" customFormat="false" ht="15" hidden="false" customHeight="false" outlineLevel="0" collapsed="false">
      <c r="A55" s="3"/>
      <c r="B55" s="3"/>
      <c r="C55" s="3"/>
      <c r="D55" s="4"/>
      <c r="E55" s="4"/>
      <c r="F55" s="4"/>
      <c r="G55" s="4"/>
      <c r="H55" s="5" t="str">
        <f aca="false">IF(OR(D55="",E55=""),"",NETWORKDAYS.INTL(D55,E55,Settings!$B$4,Settings!$E$4:$E$25)-1)</f>
        <v/>
      </c>
      <c r="I55" s="5" t="str">
        <f aca="false">IF(OR(E55="",F55=""),"",NETWORKDAYS.INTL(E55,F55,Settings!$B$4,Settings!$E$4:$E$25)-1)</f>
        <v/>
      </c>
      <c r="J55" s="5" t="str">
        <f aca="false">IF(OR(F55="",G55=""),"",NETWORKDAYS.INTL(F55,G55,Settings!$B$4,Settings!$E$4:$E$25)-1)</f>
        <v/>
      </c>
      <c r="K55" s="5" t="str">
        <f aca="false">IF(OR(D55="",G55=""),"",NETWORKDAYS.INTL(D55,G55,Settings!$B$4,Settings!$E$4:$E$25)-1)</f>
        <v/>
      </c>
      <c r="L55" s="5" t="str">
        <f aca="false">IF(OR(D55="",G55=""),"",G55-D55)</f>
        <v/>
      </c>
      <c r="M55" s="5" t="str">
        <f aca="false">IFERROR(INDEX(Settings!$B$8:$B$15,MATCH(B55,Settings!$A$8:$A$15,0)),"")</f>
        <v/>
      </c>
      <c r="N55" s="5" t="str">
        <f aca="false">IF(OR(K55="",M55=""),"",IF(K55&lt;=M55,"Within SLA","Breached"))</f>
        <v/>
      </c>
      <c r="O55" s="5" t="str">
        <f aca="false">IF(D55="","",IF(G55="","Pending","Closed"))</f>
        <v/>
      </c>
      <c r="P55" s="5" t="str">
        <f aca="false">IF(O55="Pending",NETWORKDAYS.INTL(D55,Settings!$B$5,Settings!$B$4,Settings!$E$4:$E$25)-1,"")</f>
        <v/>
      </c>
      <c r="Q55" s="5" t="str">
        <f aca="false">IF(P55="","",IF(P55&lt;=2,"0-2 days",IF(P55&lt;=5,"3-5 days",IF(P55&lt;=10,"6-10 days","Over 10 days"))))</f>
        <v/>
      </c>
    </row>
    <row r="56" customFormat="false" ht="15" hidden="false" customHeight="false" outlineLevel="0" collapsed="false">
      <c r="A56" s="3"/>
      <c r="B56" s="3"/>
      <c r="C56" s="3"/>
      <c r="D56" s="4"/>
      <c r="E56" s="4"/>
      <c r="F56" s="4"/>
      <c r="G56" s="4"/>
      <c r="H56" s="5" t="str">
        <f aca="false">IF(OR(D56="",E56=""),"",NETWORKDAYS.INTL(D56,E56,Settings!$B$4,Settings!$E$4:$E$25)-1)</f>
        <v/>
      </c>
      <c r="I56" s="5" t="str">
        <f aca="false">IF(OR(E56="",F56=""),"",NETWORKDAYS.INTL(E56,F56,Settings!$B$4,Settings!$E$4:$E$25)-1)</f>
        <v/>
      </c>
      <c r="J56" s="5" t="str">
        <f aca="false">IF(OR(F56="",G56=""),"",NETWORKDAYS.INTL(F56,G56,Settings!$B$4,Settings!$E$4:$E$25)-1)</f>
        <v/>
      </c>
      <c r="K56" s="5" t="str">
        <f aca="false">IF(OR(D56="",G56=""),"",NETWORKDAYS.INTL(D56,G56,Settings!$B$4,Settings!$E$4:$E$25)-1)</f>
        <v/>
      </c>
      <c r="L56" s="5" t="str">
        <f aca="false">IF(OR(D56="",G56=""),"",G56-D56)</f>
        <v/>
      </c>
      <c r="M56" s="5" t="str">
        <f aca="false">IFERROR(INDEX(Settings!$B$8:$B$15,MATCH(B56,Settings!$A$8:$A$15,0)),"")</f>
        <v/>
      </c>
      <c r="N56" s="5" t="str">
        <f aca="false">IF(OR(K56="",M56=""),"",IF(K56&lt;=M56,"Within SLA","Breached"))</f>
        <v/>
      </c>
      <c r="O56" s="5" t="str">
        <f aca="false">IF(D56="","",IF(G56="","Pending","Closed"))</f>
        <v/>
      </c>
      <c r="P56" s="5" t="str">
        <f aca="false">IF(O56="Pending",NETWORKDAYS.INTL(D56,Settings!$B$5,Settings!$B$4,Settings!$E$4:$E$25)-1,"")</f>
        <v/>
      </c>
      <c r="Q56" s="5" t="str">
        <f aca="false">IF(P56="","",IF(P56&lt;=2,"0-2 days",IF(P56&lt;=5,"3-5 days",IF(P56&lt;=10,"6-10 days","Over 10 days"))))</f>
        <v/>
      </c>
    </row>
    <row r="57" customFormat="false" ht="15" hidden="false" customHeight="false" outlineLevel="0" collapsed="false">
      <c r="A57" s="3"/>
      <c r="B57" s="3"/>
      <c r="C57" s="3"/>
      <c r="D57" s="4"/>
      <c r="E57" s="4"/>
      <c r="F57" s="4"/>
      <c r="G57" s="4"/>
      <c r="H57" s="5" t="str">
        <f aca="false">IF(OR(D57="",E57=""),"",NETWORKDAYS.INTL(D57,E57,Settings!$B$4,Settings!$E$4:$E$25)-1)</f>
        <v/>
      </c>
      <c r="I57" s="5" t="str">
        <f aca="false">IF(OR(E57="",F57=""),"",NETWORKDAYS.INTL(E57,F57,Settings!$B$4,Settings!$E$4:$E$25)-1)</f>
        <v/>
      </c>
      <c r="J57" s="5" t="str">
        <f aca="false">IF(OR(F57="",G57=""),"",NETWORKDAYS.INTL(F57,G57,Settings!$B$4,Settings!$E$4:$E$25)-1)</f>
        <v/>
      </c>
      <c r="K57" s="5" t="str">
        <f aca="false">IF(OR(D57="",G57=""),"",NETWORKDAYS.INTL(D57,G57,Settings!$B$4,Settings!$E$4:$E$25)-1)</f>
        <v/>
      </c>
      <c r="L57" s="5" t="str">
        <f aca="false">IF(OR(D57="",G57=""),"",G57-D57)</f>
        <v/>
      </c>
      <c r="M57" s="5" t="str">
        <f aca="false">IFERROR(INDEX(Settings!$B$8:$B$15,MATCH(B57,Settings!$A$8:$A$15,0)),"")</f>
        <v/>
      </c>
      <c r="N57" s="5" t="str">
        <f aca="false">IF(OR(K57="",M57=""),"",IF(K57&lt;=M57,"Within SLA","Breached"))</f>
        <v/>
      </c>
      <c r="O57" s="5" t="str">
        <f aca="false">IF(D57="","",IF(G57="","Pending","Closed"))</f>
        <v/>
      </c>
      <c r="P57" s="5" t="str">
        <f aca="false">IF(O57="Pending",NETWORKDAYS.INTL(D57,Settings!$B$5,Settings!$B$4,Settings!$E$4:$E$25)-1,"")</f>
        <v/>
      </c>
      <c r="Q57" s="5" t="str">
        <f aca="false">IF(P57="","",IF(P57&lt;=2,"0-2 days",IF(P57&lt;=5,"3-5 days",IF(P57&lt;=10,"6-10 days","Over 10 days"))))</f>
        <v/>
      </c>
    </row>
    <row r="58" customFormat="false" ht="15" hidden="false" customHeight="false" outlineLevel="0" collapsed="false">
      <c r="A58" s="3"/>
      <c r="B58" s="3"/>
      <c r="C58" s="3"/>
      <c r="D58" s="4"/>
      <c r="E58" s="4"/>
      <c r="F58" s="4"/>
      <c r="G58" s="4"/>
      <c r="H58" s="5" t="str">
        <f aca="false">IF(OR(D58="",E58=""),"",NETWORKDAYS.INTL(D58,E58,Settings!$B$4,Settings!$E$4:$E$25)-1)</f>
        <v/>
      </c>
      <c r="I58" s="5" t="str">
        <f aca="false">IF(OR(E58="",F58=""),"",NETWORKDAYS.INTL(E58,F58,Settings!$B$4,Settings!$E$4:$E$25)-1)</f>
        <v/>
      </c>
      <c r="J58" s="5" t="str">
        <f aca="false">IF(OR(F58="",G58=""),"",NETWORKDAYS.INTL(F58,G58,Settings!$B$4,Settings!$E$4:$E$25)-1)</f>
        <v/>
      </c>
      <c r="K58" s="5" t="str">
        <f aca="false">IF(OR(D58="",G58=""),"",NETWORKDAYS.INTL(D58,G58,Settings!$B$4,Settings!$E$4:$E$25)-1)</f>
        <v/>
      </c>
      <c r="L58" s="5" t="str">
        <f aca="false">IF(OR(D58="",G58=""),"",G58-D58)</f>
        <v/>
      </c>
      <c r="M58" s="5" t="str">
        <f aca="false">IFERROR(INDEX(Settings!$B$8:$B$15,MATCH(B58,Settings!$A$8:$A$15,0)),"")</f>
        <v/>
      </c>
      <c r="N58" s="5" t="str">
        <f aca="false">IF(OR(K58="",M58=""),"",IF(K58&lt;=M58,"Within SLA","Breached"))</f>
        <v/>
      </c>
      <c r="O58" s="5" t="str">
        <f aca="false">IF(D58="","",IF(G58="","Pending","Closed"))</f>
        <v/>
      </c>
      <c r="P58" s="5" t="str">
        <f aca="false">IF(O58="Pending",NETWORKDAYS.INTL(D58,Settings!$B$5,Settings!$B$4,Settings!$E$4:$E$25)-1,"")</f>
        <v/>
      </c>
      <c r="Q58" s="5" t="str">
        <f aca="false">IF(P58="","",IF(P58&lt;=2,"0-2 days",IF(P58&lt;=5,"3-5 days",IF(P58&lt;=10,"6-10 days","Over 10 days"))))</f>
        <v/>
      </c>
    </row>
    <row r="59" customFormat="false" ht="15" hidden="false" customHeight="false" outlineLevel="0" collapsed="false">
      <c r="A59" s="3"/>
      <c r="B59" s="3"/>
      <c r="C59" s="3"/>
      <c r="D59" s="4"/>
      <c r="E59" s="4"/>
      <c r="F59" s="4"/>
      <c r="G59" s="4"/>
      <c r="H59" s="5" t="str">
        <f aca="false">IF(OR(D59="",E59=""),"",NETWORKDAYS.INTL(D59,E59,Settings!$B$4,Settings!$E$4:$E$25)-1)</f>
        <v/>
      </c>
      <c r="I59" s="5" t="str">
        <f aca="false">IF(OR(E59="",F59=""),"",NETWORKDAYS.INTL(E59,F59,Settings!$B$4,Settings!$E$4:$E$25)-1)</f>
        <v/>
      </c>
      <c r="J59" s="5" t="str">
        <f aca="false">IF(OR(F59="",G59=""),"",NETWORKDAYS.INTL(F59,G59,Settings!$B$4,Settings!$E$4:$E$25)-1)</f>
        <v/>
      </c>
      <c r="K59" s="5" t="str">
        <f aca="false">IF(OR(D59="",G59=""),"",NETWORKDAYS.INTL(D59,G59,Settings!$B$4,Settings!$E$4:$E$25)-1)</f>
        <v/>
      </c>
      <c r="L59" s="5" t="str">
        <f aca="false">IF(OR(D59="",G59=""),"",G59-D59)</f>
        <v/>
      </c>
      <c r="M59" s="5" t="str">
        <f aca="false">IFERROR(INDEX(Settings!$B$8:$B$15,MATCH(B59,Settings!$A$8:$A$15,0)),"")</f>
        <v/>
      </c>
      <c r="N59" s="5" t="str">
        <f aca="false">IF(OR(K59="",M59=""),"",IF(K59&lt;=M59,"Within SLA","Breached"))</f>
        <v/>
      </c>
      <c r="O59" s="5" t="str">
        <f aca="false">IF(D59="","",IF(G59="","Pending","Closed"))</f>
        <v/>
      </c>
      <c r="P59" s="5" t="str">
        <f aca="false">IF(O59="Pending",NETWORKDAYS.INTL(D59,Settings!$B$5,Settings!$B$4,Settings!$E$4:$E$25)-1,"")</f>
        <v/>
      </c>
      <c r="Q59" s="5" t="str">
        <f aca="false">IF(P59="","",IF(P59&lt;=2,"0-2 days",IF(P59&lt;=5,"3-5 days",IF(P59&lt;=10,"6-10 days","Over 10 days"))))</f>
        <v/>
      </c>
    </row>
    <row r="60" customFormat="false" ht="15" hidden="false" customHeight="false" outlineLevel="0" collapsed="false">
      <c r="A60" s="3"/>
      <c r="B60" s="3"/>
      <c r="C60" s="3"/>
      <c r="D60" s="4"/>
      <c r="E60" s="4"/>
      <c r="F60" s="4"/>
      <c r="G60" s="4"/>
      <c r="H60" s="5" t="str">
        <f aca="false">IF(OR(D60="",E60=""),"",NETWORKDAYS.INTL(D60,E60,Settings!$B$4,Settings!$E$4:$E$25)-1)</f>
        <v/>
      </c>
      <c r="I60" s="5" t="str">
        <f aca="false">IF(OR(E60="",F60=""),"",NETWORKDAYS.INTL(E60,F60,Settings!$B$4,Settings!$E$4:$E$25)-1)</f>
        <v/>
      </c>
      <c r="J60" s="5" t="str">
        <f aca="false">IF(OR(F60="",G60=""),"",NETWORKDAYS.INTL(F60,G60,Settings!$B$4,Settings!$E$4:$E$25)-1)</f>
        <v/>
      </c>
      <c r="K60" s="5" t="str">
        <f aca="false">IF(OR(D60="",G60=""),"",NETWORKDAYS.INTL(D60,G60,Settings!$B$4,Settings!$E$4:$E$25)-1)</f>
        <v/>
      </c>
      <c r="L60" s="5" t="str">
        <f aca="false">IF(OR(D60="",G60=""),"",G60-D60)</f>
        <v/>
      </c>
      <c r="M60" s="5" t="str">
        <f aca="false">IFERROR(INDEX(Settings!$B$8:$B$15,MATCH(B60,Settings!$A$8:$A$15,0)),"")</f>
        <v/>
      </c>
      <c r="N60" s="5" t="str">
        <f aca="false">IF(OR(K60="",M60=""),"",IF(K60&lt;=M60,"Within SLA","Breached"))</f>
        <v/>
      </c>
      <c r="O60" s="5" t="str">
        <f aca="false">IF(D60="","",IF(G60="","Pending","Closed"))</f>
        <v/>
      </c>
      <c r="P60" s="5" t="str">
        <f aca="false">IF(O60="Pending",NETWORKDAYS.INTL(D60,Settings!$B$5,Settings!$B$4,Settings!$E$4:$E$25)-1,"")</f>
        <v/>
      </c>
      <c r="Q60" s="5" t="str">
        <f aca="false">IF(P60="","",IF(P60&lt;=2,"0-2 days",IF(P60&lt;=5,"3-5 days",IF(P60&lt;=10,"6-10 days","Over 10 days"))))</f>
        <v/>
      </c>
    </row>
    <row r="61" customFormat="false" ht="15" hidden="false" customHeight="false" outlineLevel="0" collapsed="false">
      <c r="A61" s="3"/>
      <c r="B61" s="3"/>
      <c r="C61" s="3"/>
      <c r="D61" s="4"/>
      <c r="E61" s="4"/>
      <c r="F61" s="4"/>
      <c r="G61" s="4"/>
      <c r="H61" s="5" t="str">
        <f aca="false">IF(OR(D61="",E61=""),"",NETWORKDAYS.INTL(D61,E61,Settings!$B$4,Settings!$E$4:$E$25)-1)</f>
        <v/>
      </c>
      <c r="I61" s="5" t="str">
        <f aca="false">IF(OR(E61="",F61=""),"",NETWORKDAYS.INTL(E61,F61,Settings!$B$4,Settings!$E$4:$E$25)-1)</f>
        <v/>
      </c>
      <c r="J61" s="5" t="str">
        <f aca="false">IF(OR(F61="",G61=""),"",NETWORKDAYS.INTL(F61,G61,Settings!$B$4,Settings!$E$4:$E$25)-1)</f>
        <v/>
      </c>
      <c r="K61" s="5" t="str">
        <f aca="false">IF(OR(D61="",G61=""),"",NETWORKDAYS.INTL(D61,G61,Settings!$B$4,Settings!$E$4:$E$25)-1)</f>
        <v/>
      </c>
      <c r="L61" s="5" t="str">
        <f aca="false">IF(OR(D61="",G61=""),"",G61-D61)</f>
        <v/>
      </c>
      <c r="M61" s="5" t="str">
        <f aca="false">IFERROR(INDEX(Settings!$B$8:$B$15,MATCH(B61,Settings!$A$8:$A$15,0)),"")</f>
        <v/>
      </c>
      <c r="N61" s="5" t="str">
        <f aca="false">IF(OR(K61="",M61=""),"",IF(K61&lt;=M61,"Within SLA","Breached"))</f>
        <v/>
      </c>
      <c r="O61" s="5" t="str">
        <f aca="false">IF(D61="","",IF(G61="","Pending","Closed"))</f>
        <v/>
      </c>
      <c r="P61" s="5" t="str">
        <f aca="false">IF(O61="Pending",NETWORKDAYS.INTL(D61,Settings!$B$5,Settings!$B$4,Settings!$E$4:$E$25)-1,"")</f>
        <v/>
      </c>
      <c r="Q61" s="5" t="str">
        <f aca="false">IF(P61="","",IF(P61&lt;=2,"0-2 days",IF(P61&lt;=5,"3-5 days",IF(P61&lt;=10,"6-10 days","Over 10 days"))))</f>
        <v/>
      </c>
    </row>
    <row r="62" customFormat="false" ht="15" hidden="false" customHeight="false" outlineLevel="0" collapsed="false">
      <c r="A62" s="3"/>
      <c r="B62" s="3"/>
      <c r="C62" s="3"/>
      <c r="D62" s="4"/>
      <c r="E62" s="4"/>
      <c r="F62" s="4"/>
      <c r="G62" s="4"/>
      <c r="H62" s="5" t="str">
        <f aca="false">IF(OR(D62="",E62=""),"",NETWORKDAYS.INTL(D62,E62,Settings!$B$4,Settings!$E$4:$E$25)-1)</f>
        <v/>
      </c>
      <c r="I62" s="5" t="str">
        <f aca="false">IF(OR(E62="",F62=""),"",NETWORKDAYS.INTL(E62,F62,Settings!$B$4,Settings!$E$4:$E$25)-1)</f>
        <v/>
      </c>
      <c r="J62" s="5" t="str">
        <f aca="false">IF(OR(F62="",G62=""),"",NETWORKDAYS.INTL(F62,G62,Settings!$B$4,Settings!$E$4:$E$25)-1)</f>
        <v/>
      </c>
      <c r="K62" s="5" t="str">
        <f aca="false">IF(OR(D62="",G62=""),"",NETWORKDAYS.INTL(D62,G62,Settings!$B$4,Settings!$E$4:$E$25)-1)</f>
        <v/>
      </c>
      <c r="L62" s="5" t="str">
        <f aca="false">IF(OR(D62="",G62=""),"",G62-D62)</f>
        <v/>
      </c>
      <c r="M62" s="5" t="str">
        <f aca="false">IFERROR(INDEX(Settings!$B$8:$B$15,MATCH(B62,Settings!$A$8:$A$15,0)),"")</f>
        <v/>
      </c>
      <c r="N62" s="5" t="str">
        <f aca="false">IF(OR(K62="",M62=""),"",IF(K62&lt;=M62,"Within SLA","Breached"))</f>
        <v/>
      </c>
      <c r="O62" s="5" t="str">
        <f aca="false">IF(D62="","",IF(G62="","Pending","Closed"))</f>
        <v/>
      </c>
      <c r="P62" s="5" t="str">
        <f aca="false">IF(O62="Pending",NETWORKDAYS.INTL(D62,Settings!$B$5,Settings!$B$4,Settings!$E$4:$E$25)-1,"")</f>
        <v/>
      </c>
      <c r="Q62" s="5" t="str">
        <f aca="false">IF(P62="","",IF(P62&lt;=2,"0-2 days",IF(P62&lt;=5,"3-5 days",IF(P62&lt;=10,"6-10 days","Over 10 days"))))</f>
        <v/>
      </c>
    </row>
    <row r="63" customFormat="false" ht="15" hidden="false" customHeight="false" outlineLevel="0" collapsed="false">
      <c r="A63" s="3"/>
      <c r="B63" s="3"/>
      <c r="C63" s="3"/>
      <c r="D63" s="4"/>
      <c r="E63" s="4"/>
      <c r="F63" s="4"/>
      <c r="G63" s="4"/>
      <c r="H63" s="5" t="str">
        <f aca="false">IF(OR(D63="",E63=""),"",NETWORKDAYS.INTL(D63,E63,Settings!$B$4,Settings!$E$4:$E$25)-1)</f>
        <v/>
      </c>
      <c r="I63" s="5" t="str">
        <f aca="false">IF(OR(E63="",F63=""),"",NETWORKDAYS.INTL(E63,F63,Settings!$B$4,Settings!$E$4:$E$25)-1)</f>
        <v/>
      </c>
      <c r="J63" s="5" t="str">
        <f aca="false">IF(OR(F63="",G63=""),"",NETWORKDAYS.INTL(F63,G63,Settings!$B$4,Settings!$E$4:$E$25)-1)</f>
        <v/>
      </c>
      <c r="K63" s="5" t="str">
        <f aca="false">IF(OR(D63="",G63=""),"",NETWORKDAYS.INTL(D63,G63,Settings!$B$4,Settings!$E$4:$E$25)-1)</f>
        <v/>
      </c>
      <c r="L63" s="5" t="str">
        <f aca="false">IF(OR(D63="",G63=""),"",G63-D63)</f>
        <v/>
      </c>
      <c r="M63" s="5" t="str">
        <f aca="false">IFERROR(INDEX(Settings!$B$8:$B$15,MATCH(B63,Settings!$A$8:$A$15,0)),"")</f>
        <v/>
      </c>
      <c r="N63" s="5" t="str">
        <f aca="false">IF(OR(K63="",M63=""),"",IF(K63&lt;=M63,"Within SLA","Breached"))</f>
        <v/>
      </c>
      <c r="O63" s="5" t="str">
        <f aca="false">IF(D63="","",IF(G63="","Pending","Closed"))</f>
        <v/>
      </c>
      <c r="P63" s="5" t="str">
        <f aca="false">IF(O63="Pending",NETWORKDAYS.INTL(D63,Settings!$B$5,Settings!$B$4,Settings!$E$4:$E$25)-1,"")</f>
        <v/>
      </c>
      <c r="Q63" s="5" t="str">
        <f aca="false">IF(P63="","",IF(P63&lt;=2,"0-2 days",IF(P63&lt;=5,"3-5 days",IF(P63&lt;=10,"6-10 days","Over 10 days"))))</f>
        <v/>
      </c>
    </row>
    <row r="64" customFormat="false" ht="15" hidden="false" customHeight="false" outlineLevel="0" collapsed="false">
      <c r="A64" s="3"/>
      <c r="B64" s="3"/>
      <c r="C64" s="3"/>
      <c r="D64" s="4"/>
      <c r="E64" s="4"/>
      <c r="F64" s="4"/>
      <c r="G64" s="4"/>
      <c r="H64" s="5" t="str">
        <f aca="false">IF(OR(D64="",E64=""),"",NETWORKDAYS.INTL(D64,E64,Settings!$B$4,Settings!$E$4:$E$25)-1)</f>
        <v/>
      </c>
      <c r="I64" s="5" t="str">
        <f aca="false">IF(OR(E64="",F64=""),"",NETWORKDAYS.INTL(E64,F64,Settings!$B$4,Settings!$E$4:$E$25)-1)</f>
        <v/>
      </c>
      <c r="J64" s="5" t="str">
        <f aca="false">IF(OR(F64="",G64=""),"",NETWORKDAYS.INTL(F64,G64,Settings!$B$4,Settings!$E$4:$E$25)-1)</f>
        <v/>
      </c>
      <c r="K64" s="5" t="str">
        <f aca="false">IF(OR(D64="",G64=""),"",NETWORKDAYS.INTL(D64,G64,Settings!$B$4,Settings!$E$4:$E$25)-1)</f>
        <v/>
      </c>
      <c r="L64" s="5" t="str">
        <f aca="false">IF(OR(D64="",G64=""),"",G64-D64)</f>
        <v/>
      </c>
      <c r="M64" s="5" t="str">
        <f aca="false">IFERROR(INDEX(Settings!$B$8:$B$15,MATCH(B64,Settings!$A$8:$A$15,0)),"")</f>
        <v/>
      </c>
      <c r="N64" s="5" t="str">
        <f aca="false">IF(OR(K64="",M64=""),"",IF(K64&lt;=M64,"Within SLA","Breached"))</f>
        <v/>
      </c>
      <c r="O64" s="5" t="str">
        <f aca="false">IF(D64="","",IF(G64="","Pending","Closed"))</f>
        <v/>
      </c>
      <c r="P64" s="5" t="str">
        <f aca="false">IF(O64="Pending",NETWORKDAYS.INTL(D64,Settings!$B$5,Settings!$B$4,Settings!$E$4:$E$25)-1,"")</f>
        <v/>
      </c>
      <c r="Q64" s="5" t="str">
        <f aca="false">IF(P64="","",IF(P64&lt;=2,"0-2 days",IF(P64&lt;=5,"3-5 days",IF(P64&lt;=10,"6-10 days","Over 10 days"))))</f>
        <v/>
      </c>
    </row>
    <row r="65" customFormat="false" ht="15" hidden="false" customHeight="false" outlineLevel="0" collapsed="false">
      <c r="A65" s="3"/>
      <c r="B65" s="3"/>
      <c r="C65" s="3"/>
      <c r="D65" s="4"/>
      <c r="E65" s="4"/>
      <c r="F65" s="4"/>
      <c r="G65" s="4"/>
      <c r="H65" s="5" t="str">
        <f aca="false">IF(OR(D65="",E65=""),"",NETWORKDAYS.INTL(D65,E65,Settings!$B$4,Settings!$E$4:$E$25)-1)</f>
        <v/>
      </c>
      <c r="I65" s="5" t="str">
        <f aca="false">IF(OR(E65="",F65=""),"",NETWORKDAYS.INTL(E65,F65,Settings!$B$4,Settings!$E$4:$E$25)-1)</f>
        <v/>
      </c>
      <c r="J65" s="5" t="str">
        <f aca="false">IF(OR(F65="",G65=""),"",NETWORKDAYS.INTL(F65,G65,Settings!$B$4,Settings!$E$4:$E$25)-1)</f>
        <v/>
      </c>
      <c r="K65" s="5" t="str">
        <f aca="false">IF(OR(D65="",G65=""),"",NETWORKDAYS.INTL(D65,G65,Settings!$B$4,Settings!$E$4:$E$25)-1)</f>
        <v/>
      </c>
      <c r="L65" s="5" t="str">
        <f aca="false">IF(OR(D65="",G65=""),"",G65-D65)</f>
        <v/>
      </c>
      <c r="M65" s="5" t="str">
        <f aca="false">IFERROR(INDEX(Settings!$B$8:$B$15,MATCH(B65,Settings!$A$8:$A$15,0)),"")</f>
        <v/>
      </c>
      <c r="N65" s="5" t="str">
        <f aca="false">IF(OR(K65="",M65=""),"",IF(K65&lt;=M65,"Within SLA","Breached"))</f>
        <v/>
      </c>
      <c r="O65" s="5" t="str">
        <f aca="false">IF(D65="","",IF(G65="","Pending","Closed"))</f>
        <v/>
      </c>
      <c r="P65" s="5" t="str">
        <f aca="false">IF(O65="Pending",NETWORKDAYS.INTL(D65,Settings!$B$5,Settings!$B$4,Settings!$E$4:$E$25)-1,"")</f>
        <v/>
      </c>
      <c r="Q65" s="5" t="str">
        <f aca="false">IF(P65="","",IF(P65&lt;=2,"0-2 days",IF(P65&lt;=5,"3-5 days",IF(P65&lt;=10,"6-10 days","Over 10 days"))))</f>
        <v/>
      </c>
    </row>
    <row r="66" customFormat="false" ht="15" hidden="false" customHeight="false" outlineLevel="0" collapsed="false">
      <c r="A66" s="3"/>
      <c r="B66" s="3"/>
      <c r="C66" s="3"/>
      <c r="D66" s="4"/>
      <c r="E66" s="4"/>
      <c r="F66" s="4"/>
      <c r="G66" s="4"/>
      <c r="H66" s="5" t="str">
        <f aca="false">IF(OR(D66="",E66=""),"",NETWORKDAYS.INTL(D66,E66,Settings!$B$4,Settings!$E$4:$E$25)-1)</f>
        <v/>
      </c>
      <c r="I66" s="5" t="str">
        <f aca="false">IF(OR(E66="",F66=""),"",NETWORKDAYS.INTL(E66,F66,Settings!$B$4,Settings!$E$4:$E$25)-1)</f>
        <v/>
      </c>
      <c r="J66" s="5" t="str">
        <f aca="false">IF(OR(F66="",G66=""),"",NETWORKDAYS.INTL(F66,G66,Settings!$B$4,Settings!$E$4:$E$25)-1)</f>
        <v/>
      </c>
      <c r="K66" s="5" t="str">
        <f aca="false">IF(OR(D66="",G66=""),"",NETWORKDAYS.INTL(D66,G66,Settings!$B$4,Settings!$E$4:$E$25)-1)</f>
        <v/>
      </c>
      <c r="L66" s="5" t="str">
        <f aca="false">IF(OR(D66="",G66=""),"",G66-D66)</f>
        <v/>
      </c>
      <c r="M66" s="5" t="str">
        <f aca="false">IFERROR(INDEX(Settings!$B$8:$B$15,MATCH(B66,Settings!$A$8:$A$15,0)),"")</f>
        <v/>
      </c>
      <c r="N66" s="5" t="str">
        <f aca="false">IF(OR(K66="",M66=""),"",IF(K66&lt;=M66,"Within SLA","Breached"))</f>
        <v/>
      </c>
      <c r="O66" s="5" t="str">
        <f aca="false">IF(D66="","",IF(G66="","Pending","Closed"))</f>
        <v/>
      </c>
      <c r="P66" s="5" t="str">
        <f aca="false">IF(O66="Pending",NETWORKDAYS.INTL(D66,Settings!$B$5,Settings!$B$4,Settings!$E$4:$E$25)-1,"")</f>
        <v/>
      </c>
      <c r="Q66" s="5" t="str">
        <f aca="false">IF(P66="","",IF(P66&lt;=2,"0-2 days",IF(P66&lt;=5,"3-5 days",IF(P66&lt;=10,"6-10 days","Over 10 days"))))</f>
        <v/>
      </c>
    </row>
    <row r="67" customFormat="false" ht="15" hidden="false" customHeight="false" outlineLevel="0" collapsed="false">
      <c r="A67" s="3"/>
      <c r="B67" s="3"/>
      <c r="C67" s="3"/>
      <c r="D67" s="4"/>
      <c r="E67" s="4"/>
      <c r="F67" s="4"/>
      <c r="G67" s="4"/>
      <c r="H67" s="5" t="str">
        <f aca="false">IF(OR(D67="",E67=""),"",NETWORKDAYS.INTL(D67,E67,Settings!$B$4,Settings!$E$4:$E$25)-1)</f>
        <v/>
      </c>
      <c r="I67" s="5" t="str">
        <f aca="false">IF(OR(E67="",F67=""),"",NETWORKDAYS.INTL(E67,F67,Settings!$B$4,Settings!$E$4:$E$25)-1)</f>
        <v/>
      </c>
      <c r="J67" s="5" t="str">
        <f aca="false">IF(OR(F67="",G67=""),"",NETWORKDAYS.INTL(F67,G67,Settings!$B$4,Settings!$E$4:$E$25)-1)</f>
        <v/>
      </c>
      <c r="K67" s="5" t="str">
        <f aca="false">IF(OR(D67="",G67=""),"",NETWORKDAYS.INTL(D67,G67,Settings!$B$4,Settings!$E$4:$E$25)-1)</f>
        <v/>
      </c>
      <c r="L67" s="5" t="str">
        <f aca="false">IF(OR(D67="",G67=""),"",G67-D67)</f>
        <v/>
      </c>
      <c r="M67" s="5" t="str">
        <f aca="false">IFERROR(INDEX(Settings!$B$8:$B$15,MATCH(B67,Settings!$A$8:$A$15,0)),"")</f>
        <v/>
      </c>
      <c r="N67" s="5" t="str">
        <f aca="false">IF(OR(K67="",M67=""),"",IF(K67&lt;=M67,"Within SLA","Breached"))</f>
        <v/>
      </c>
      <c r="O67" s="5" t="str">
        <f aca="false">IF(D67="","",IF(G67="","Pending","Closed"))</f>
        <v/>
      </c>
      <c r="P67" s="5" t="str">
        <f aca="false">IF(O67="Pending",NETWORKDAYS.INTL(D67,Settings!$B$5,Settings!$B$4,Settings!$E$4:$E$25)-1,"")</f>
        <v/>
      </c>
      <c r="Q67" s="5" t="str">
        <f aca="false">IF(P67="","",IF(P67&lt;=2,"0-2 days",IF(P67&lt;=5,"3-5 days",IF(P67&lt;=10,"6-10 days","Over 10 days"))))</f>
        <v/>
      </c>
    </row>
    <row r="68" customFormat="false" ht="15" hidden="false" customHeight="false" outlineLevel="0" collapsed="false">
      <c r="A68" s="3"/>
      <c r="B68" s="3"/>
      <c r="C68" s="3"/>
      <c r="D68" s="4"/>
      <c r="E68" s="4"/>
      <c r="F68" s="4"/>
      <c r="G68" s="4"/>
      <c r="H68" s="5" t="str">
        <f aca="false">IF(OR(D68="",E68=""),"",NETWORKDAYS.INTL(D68,E68,Settings!$B$4,Settings!$E$4:$E$25)-1)</f>
        <v/>
      </c>
      <c r="I68" s="5" t="str">
        <f aca="false">IF(OR(E68="",F68=""),"",NETWORKDAYS.INTL(E68,F68,Settings!$B$4,Settings!$E$4:$E$25)-1)</f>
        <v/>
      </c>
      <c r="J68" s="5" t="str">
        <f aca="false">IF(OR(F68="",G68=""),"",NETWORKDAYS.INTL(F68,G68,Settings!$B$4,Settings!$E$4:$E$25)-1)</f>
        <v/>
      </c>
      <c r="K68" s="5" t="str">
        <f aca="false">IF(OR(D68="",G68=""),"",NETWORKDAYS.INTL(D68,G68,Settings!$B$4,Settings!$E$4:$E$25)-1)</f>
        <v/>
      </c>
      <c r="L68" s="5" t="str">
        <f aca="false">IF(OR(D68="",G68=""),"",G68-D68)</f>
        <v/>
      </c>
      <c r="M68" s="5" t="str">
        <f aca="false">IFERROR(INDEX(Settings!$B$8:$B$15,MATCH(B68,Settings!$A$8:$A$15,0)),"")</f>
        <v/>
      </c>
      <c r="N68" s="5" t="str">
        <f aca="false">IF(OR(K68="",M68=""),"",IF(K68&lt;=M68,"Within SLA","Breached"))</f>
        <v/>
      </c>
      <c r="O68" s="5" t="str">
        <f aca="false">IF(D68="","",IF(G68="","Pending","Closed"))</f>
        <v/>
      </c>
      <c r="P68" s="5" t="str">
        <f aca="false">IF(O68="Pending",NETWORKDAYS.INTL(D68,Settings!$B$5,Settings!$B$4,Settings!$E$4:$E$25)-1,"")</f>
        <v/>
      </c>
      <c r="Q68" s="5" t="str">
        <f aca="false">IF(P68="","",IF(P68&lt;=2,"0-2 days",IF(P68&lt;=5,"3-5 days",IF(P68&lt;=10,"6-10 days","Over 10 days"))))</f>
        <v/>
      </c>
    </row>
    <row r="69" customFormat="false" ht="15" hidden="false" customHeight="false" outlineLevel="0" collapsed="false">
      <c r="A69" s="3"/>
      <c r="B69" s="3"/>
      <c r="C69" s="3"/>
      <c r="D69" s="4"/>
      <c r="E69" s="4"/>
      <c r="F69" s="4"/>
      <c r="G69" s="4"/>
      <c r="H69" s="5" t="str">
        <f aca="false">IF(OR(D69="",E69=""),"",NETWORKDAYS.INTL(D69,E69,Settings!$B$4,Settings!$E$4:$E$25)-1)</f>
        <v/>
      </c>
      <c r="I69" s="5" t="str">
        <f aca="false">IF(OR(E69="",F69=""),"",NETWORKDAYS.INTL(E69,F69,Settings!$B$4,Settings!$E$4:$E$25)-1)</f>
        <v/>
      </c>
      <c r="J69" s="5" t="str">
        <f aca="false">IF(OR(F69="",G69=""),"",NETWORKDAYS.INTL(F69,G69,Settings!$B$4,Settings!$E$4:$E$25)-1)</f>
        <v/>
      </c>
      <c r="K69" s="5" t="str">
        <f aca="false">IF(OR(D69="",G69=""),"",NETWORKDAYS.INTL(D69,G69,Settings!$B$4,Settings!$E$4:$E$25)-1)</f>
        <v/>
      </c>
      <c r="L69" s="5" t="str">
        <f aca="false">IF(OR(D69="",G69=""),"",G69-D69)</f>
        <v/>
      </c>
      <c r="M69" s="5" t="str">
        <f aca="false">IFERROR(INDEX(Settings!$B$8:$B$15,MATCH(B69,Settings!$A$8:$A$15,0)),"")</f>
        <v/>
      </c>
      <c r="N69" s="5" t="str">
        <f aca="false">IF(OR(K69="",M69=""),"",IF(K69&lt;=M69,"Within SLA","Breached"))</f>
        <v/>
      </c>
      <c r="O69" s="5" t="str">
        <f aca="false">IF(D69="","",IF(G69="","Pending","Closed"))</f>
        <v/>
      </c>
      <c r="P69" s="5" t="str">
        <f aca="false">IF(O69="Pending",NETWORKDAYS.INTL(D69,Settings!$B$5,Settings!$B$4,Settings!$E$4:$E$25)-1,"")</f>
        <v/>
      </c>
      <c r="Q69" s="5" t="str">
        <f aca="false">IF(P69="","",IF(P69&lt;=2,"0-2 days",IF(P69&lt;=5,"3-5 days",IF(P69&lt;=10,"6-10 days","Over 10 days"))))</f>
        <v/>
      </c>
    </row>
    <row r="70" customFormat="false" ht="15" hidden="false" customHeight="false" outlineLevel="0" collapsed="false">
      <c r="A70" s="3"/>
      <c r="B70" s="3"/>
      <c r="C70" s="3"/>
      <c r="D70" s="4"/>
      <c r="E70" s="4"/>
      <c r="F70" s="4"/>
      <c r="G70" s="4"/>
      <c r="H70" s="5" t="str">
        <f aca="false">IF(OR(D70="",E70=""),"",NETWORKDAYS.INTL(D70,E70,Settings!$B$4,Settings!$E$4:$E$25)-1)</f>
        <v/>
      </c>
      <c r="I70" s="5" t="str">
        <f aca="false">IF(OR(E70="",F70=""),"",NETWORKDAYS.INTL(E70,F70,Settings!$B$4,Settings!$E$4:$E$25)-1)</f>
        <v/>
      </c>
      <c r="J70" s="5" t="str">
        <f aca="false">IF(OR(F70="",G70=""),"",NETWORKDAYS.INTL(F70,G70,Settings!$B$4,Settings!$E$4:$E$25)-1)</f>
        <v/>
      </c>
      <c r="K70" s="5" t="str">
        <f aca="false">IF(OR(D70="",G70=""),"",NETWORKDAYS.INTL(D70,G70,Settings!$B$4,Settings!$E$4:$E$25)-1)</f>
        <v/>
      </c>
      <c r="L70" s="5" t="str">
        <f aca="false">IF(OR(D70="",G70=""),"",G70-D70)</f>
        <v/>
      </c>
      <c r="M70" s="5" t="str">
        <f aca="false">IFERROR(INDEX(Settings!$B$8:$B$15,MATCH(B70,Settings!$A$8:$A$15,0)),"")</f>
        <v/>
      </c>
      <c r="N70" s="5" t="str">
        <f aca="false">IF(OR(K70="",M70=""),"",IF(K70&lt;=M70,"Within SLA","Breached"))</f>
        <v/>
      </c>
      <c r="O70" s="5" t="str">
        <f aca="false">IF(D70="","",IF(G70="","Pending","Closed"))</f>
        <v/>
      </c>
      <c r="P70" s="5" t="str">
        <f aca="false">IF(O70="Pending",NETWORKDAYS.INTL(D70,Settings!$B$5,Settings!$B$4,Settings!$E$4:$E$25)-1,"")</f>
        <v/>
      </c>
      <c r="Q70" s="5" t="str">
        <f aca="false">IF(P70="","",IF(P70&lt;=2,"0-2 days",IF(P70&lt;=5,"3-5 days",IF(P70&lt;=10,"6-10 days","Over 10 days"))))</f>
        <v/>
      </c>
    </row>
    <row r="71" customFormat="false" ht="15" hidden="false" customHeight="false" outlineLevel="0" collapsed="false">
      <c r="A71" s="3"/>
      <c r="B71" s="3"/>
      <c r="C71" s="3"/>
      <c r="D71" s="4"/>
      <c r="E71" s="4"/>
      <c r="F71" s="4"/>
      <c r="G71" s="4"/>
      <c r="H71" s="5" t="str">
        <f aca="false">IF(OR(D71="",E71=""),"",NETWORKDAYS.INTL(D71,E71,Settings!$B$4,Settings!$E$4:$E$25)-1)</f>
        <v/>
      </c>
      <c r="I71" s="5" t="str">
        <f aca="false">IF(OR(E71="",F71=""),"",NETWORKDAYS.INTL(E71,F71,Settings!$B$4,Settings!$E$4:$E$25)-1)</f>
        <v/>
      </c>
      <c r="J71" s="5" t="str">
        <f aca="false">IF(OR(F71="",G71=""),"",NETWORKDAYS.INTL(F71,G71,Settings!$B$4,Settings!$E$4:$E$25)-1)</f>
        <v/>
      </c>
      <c r="K71" s="5" t="str">
        <f aca="false">IF(OR(D71="",G71=""),"",NETWORKDAYS.INTL(D71,G71,Settings!$B$4,Settings!$E$4:$E$25)-1)</f>
        <v/>
      </c>
      <c r="L71" s="5" t="str">
        <f aca="false">IF(OR(D71="",G71=""),"",G71-D71)</f>
        <v/>
      </c>
      <c r="M71" s="5" t="str">
        <f aca="false">IFERROR(INDEX(Settings!$B$8:$B$15,MATCH(B71,Settings!$A$8:$A$15,0)),"")</f>
        <v/>
      </c>
      <c r="N71" s="5" t="str">
        <f aca="false">IF(OR(K71="",M71=""),"",IF(K71&lt;=M71,"Within SLA","Breached"))</f>
        <v/>
      </c>
      <c r="O71" s="5" t="str">
        <f aca="false">IF(D71="","",IF(G71="","Pending","Closed"))</f>
        <v/>
      </c>
      <c r="P71" s="5" t="str">
        <f aca="false">IF(O71="Pending",NETWORKDAYS.INTL(D71,Settings!$B$5,Settings!$B$4,Settings!$E$4:$E$25)-1,"")</f>
        <v/>
      </c>
      <c r="Q71" s="5" t="str">
        <f aca="false">IF(P71="","",IF(P71&lt;=2,"0-2 days",IF(P71&lt;=5,"3-5 days",IF(P71&lt;=10,"6-10 days","Over 10 days"))))</f>
        <v/>
      </c>
    </row>
    <row r="72" customFormat="false" ht="15" hidden="false" customHeight="false" outlineLevel="0" collapsed="false">
      <c r="A72" s="3"/>
      <c r="B72" s="3"/>
      <c r="C72" s="3"/>
      <c r="D72" s="4"/>
      <c r="E72" s="4"/>
      <c r="F72" s="4"/>
      <c r="G72" s="4"/>
      <c r="H72" s="5" t="str">
        <f aca="false">IF(OR(D72="",E72=""),"",NETWORKDAYS.INTL(D72,E72,Settings!$B$4,Settings!$E$4:$E$25)-1)</f>
        <v/>
      </c>
      <c r="I72" s="5" t="str">
        <f aca="false">IF(OR(E72="",F72=""),"",NETWORKDAYS.INTL(E72,F72,Settings!$B$4,Settings!$E$4:$E$25)-1)</f>
        <v/>
      </c>
      <c r="J72" s="5" t="str">
        <f aca="false">IF(OR(F72="",G72=""),"",NETWORKDAYS.INTL(F72,G72,Settings!$B$4,Settings!$E$4:$E$25)-1)</f>
        <v/>
      </c>
      <c r="K72" s="5" t="str">
        <f aca="false">IF(OR(D72="",G72=""),"",NETWORKDAYS.INTL(D72,G72,Settings!$B$4,Settings!$E$4:$E$25)-1)</f>
        <v/>
      </c>
      <c r="L72" s="5" t="str">
        <f aca="false">IF(OR(D72="",G72=""),"",G72-D72)</f>
        <v/>
      </c>
      <c r="M72" s="5" t="str">
        <f aca="false">IFERROR(INDEX(Settings!$B$8:$B$15,MATCH(B72,Settings!$A$8:$A$15,0)),"")</f>
        <v/>
      </c>
      <c r="N72" s="5" t="str">
        <f aca="false">IF(OR(K72="",M72=""),"",IF(K72&lt;=M72,"Within SLA","Breached"))</f>
        <v/>
      </c>
      <c r="O72" s="5" t="str">
        <f aca="false">IF(D72="","",IF(G72="","Pending","Closed"))</f>
        <v/>
      </c>
      <c r="P72" s="5" t="str">
        <f aca="false">IF(O72="Pending",NETWORKDAYS.INTL(D72,Settings!$B$5,Settings!$B$4,Settings!$E$4:$E$25)-1,"")</f>
        <v/>
      </c>
      <c r="Q72" s="5" t="str">
        <f aca="false">IF(P72="","",IF(P72&lt;=2,"0-2 days",IF(P72&lt;=5,"3-5 days",IF(P72&lt;=10,"6-10 days","Over 10 days"))))</f>
        <v/>
      </c>
    </row>
    <row r="73" customFormat="false" ht="15" hidden="false" customHeight="false" outlineLevel="0" collapsed="false">
      <c r="A73" s="3"/>
      <c r="B73" s="3"/>
      <c r="C73" s="3"/>
      <c r="D73" s="4"/>
      <c r="E73" s="4"/>
      <c r="F73" s="4"/>
      <c r="G73" s="4"/>
      <c r="H73" s="5" t="str">
        <f aca="false">IF(OR(D73="",E73=""),"",NETWORKDAYS.INTL(D73,E73,Settings!$B$4,Settings!$E$4:$E$25)-1)</f>
        <v/>
      </c>
      <c r="I73" s="5" t="str">
        <f aca="false">IF(OR(E73="",F73=""),"",NETWORKDAYS.INTL(E73,F73,Settings!$B$4,Settings!$E$4:$E$25)-1)</f>
        <v/>
      </c>
      <c r="J73" s="5" t="str">
        <f aca="false">IF(OR(F73="",G73=""),"",NETWORKDAYS.INTL(F73,G73,Settings!$B$4,Settings!$E$4:$E$25)-1)</f>
        <v/>
      </c>
      <c r="K73" s="5" t="str">
        <f aca="false">IF(OR(D73="",G73=""),"",NETWORKDAYS.INTL(D73,G73,Settings!$B$4,Settings!$E$4:$E$25)-1)</f>
        <v/>
      </c>
      <c r="L73" s="5" t="str">
        <f aca="false">IF(OR(D73="",G73=""),"",G73-D73)</f>
        <v/>
      </c>
      <c r="M73" s="5" t="str">
        <f aca="false">IFERROR(INDEX(Settings!$B$8:$B$15,MATCH(B73,Settings!$A$8:$A$15,0)),"")</f>
        <v/>
      </c>
      <c r="N73" s="5" t="str">
        <f aca="false">IF(OR(K73="",M73=""),"",IF(K73&lt;=M73,"Within SLA","Breached"))</f>
        <v/>
      </c>
      <c r="O73" s="5" t="str">
        <f aca="false">IF(D73="","",IF(G73="","Pending","Closed"))</f>
        <v/>
      </c>
      <c r="P73" s="5" t="str">
        <f aca="false">IF(O73="Pending",NETWORKDAYS.INTL(D73,Settings!$B$5,Settings!$B$4,Settings!$E$4:$E$25)-1,"")</f>
        <v/>
      </c>
      <c r="Q73" s="5" t="str">
        <f aca="false">IF(P73="","",IF(P73&lt;=2,"0-2 days",IF(P73&lt;=5,"3-5 days",IF(P73&lt;=10,"6-10 days","Over 10 days"))))</f>
        <v/>
      </c>
    </row>
    <row r="74" customFormat="false" ht="15" hidden="false" customHeight="false" outlineLevel="0" collapsed="false">
      <c r="A74" s="3"/>
      <c r="B74" s="3"/>
      <c r="C74" s="3"/>
      <c r="D74" s="4"/>
      <c r="E74" s="4"/>
      <c r="F74" s="4"/>
      <c r="G74" s="4"/>
      <c r="H74" s="5" t="str">
        <f aca="false">IF(OR(D74="",E74=""),"",NETWORKDAYS.INTL(D74,E74,Settings!$B$4,Settings!$E$4:$E$25)-1)</f>
        <v/>
      </c>
      <c r="I74" s="5" t="str">
        <f aca="false">IF(OR(E74="",F74=""),"",NETWORKDAYS.INTL(E74,F74,Settings!$B$4,Settings!$E$4:$E$25)-1)</f>
        <v/>
      </c>
      <c r="J74" s="5" t="str">
        <f aca="false">IF(OR(F74="",G74=""),"",NETWORKDAYS.INTL(F74,G74,Settings!$B$4,Settings!$E$4:$E$25)-1)</f>
        <v/>
      </c>
      <c r="K74" s="5" t="str">
        <f aca="false">IF(OR(D74="",G74=""),"",NETWORKDAYS.INTL(D74,G74,Settings!$B$4,Settings!$E$4:$E$25)-1)</f>
        <v/>
      </c>
      <c r="L74" s="5" t="str">
        <f aca="false">IF(OR(D74="",G74=""),"",G74-D74)</f>
        <v/>
      </c>
      <c r="M74" s="5" t="str">
        <f aca="false">IFERROR(INDEX(Settings!$B$8:$B$15,MATCH(B74,Settings!$A$8:$A$15,0)),"")</f>
        <v/>
      </c>
      <c r="N74" s="5" t="str">
        <f aca="false">IF(OR(K74="",M74=""),"",IF(K74&lt;=M74,"Within SLA","Breached"))</f>
        <v/>
      </c>
      <c r="O74" s="5" t="str">
        <f aca="false">IF(D74="","",IF(G74="","Pending","Closed"))</f>
        <v/>
      </c>
      <c r="P74" s="5" t="str">
        <f aca="false">IF(O74="Pending",NETWORKDAYS.INTL(D74,Settings!$B$5,Settings!$B$4,Settings!$E$4:$E$25)-1,"")</f>
        <v/>
      </c>
      <c r="Q74" s="5" t="str">
        <f aca="false">IF(P74="","",IF(P74&lt;=2,"0-2 days",IF(P74&lt;=5,"3-5 days",IF(P74&lt;=10,"6-10 days","Over 10 days"))))</f>
        <v/>
      </c>
    </row>
    <row r="75" customFormat="false" ht="15" hidden="false" customHeight="false" outlineLevel="0" collapsed="false">
      <c r="A75" s="3"/>
      <c r="B75" s="3"/>
      <c r="C75" s="3"/>
      <c r="D75" s="4"/>
      <c r="E75" s="4"/>
      <c r="F75" s="4"/>
      <c r="G75" s="4"/>
      <c r="H75" s="5" t="str">
        <f aca="false">IF(OR(D75="",E75=""),"",NETWORKDAYS.INTL(D75,E75,Settings!$B$4,Settings!$E$4:$E$25)-1)</f>
        <v/>
      </c>
      <c r="I75" s="5" t="str">
        <f aca="false">IF(OR(E75="",F75=""),"",NETWORKDAYS.INTL(E75,F75,Settings!$B$4,Settings!$E$4:$E$25)-1)</f>
        <v/>
      </c>
      <c r="J75" s="5" t="str">
        <f aca="false">IF(OR(F75="",G75=""),"",NETWORKDAYS.INTL(F75,G75,Settings!$B$4,Settings!$E$4:$E$25)-1)</f>
        <v/>
      </c>
      <c r="K75" s="5" t="str">
        <f aca="false">IF(OR(D75="",G75=""),"",NETWORKDAYS.INTL(D75,G75,Settings!$B$4,Settings!$E$4:$E$25)-1)</f>
        <v/>
      </c>
      <c r="L75" s="5" t="str">
        <f aca="false">IF(OR(D75="",G75=""),"",G75-D75)</f>
        <v/>
      </c>
      <c r="M75" s="5" t="str">
        <f aca="false">IFERROR(INDEX(Settings!$B$8:$B$15,MATCH(B75,Settings!$A$8:$A$15,0)),"")</f>
        <v/>
      </c>
      <c r="N75" s="5" t="str">
        <f aca="false">IF(OR(K75="",M75=""),"",IF(K75&lt;=M75,"Within SLA","Breached"))</f>
        <v/>
      </c>
      <c r="O75" s="5" t="str">
        <f aca="false">IF(D75="","",IF(G75="","Pending","Closed"))</f>
        <v/>
      </c>
      <c r="P75" s="5" t="str">
        <f aca="false">IF(O75="Pending",NETWORKDAYS.INTL(D75,Settings!$B$5,Settings!$B$4,Settings!$E$4:$E$25)-1,"")</f>
        <v/>
      </c>
      <c r="Q75" s="5" t="str">
        <f aca="false">IF(P75="","",IF(P75&lt;=2,"0-2 days",IF(P75&lt;=5,"3-5 days",IF(P75&lt;=10,"6-10 days","Over 10 days"))))</f>
        <v/>
      </c>
    </row>
    <row r="76" customFormat="false" ht="15" hidden="false" customHeight="false" outlineLevel="0" collapsed="false">
      <c r="A76" s="3"/>
      <c r="B76" s="3"/>
      <c r="C76" s="3"/>
      <c r="D76" s="4"/>
      <c r="E76" s="4"/>
      <c r="F76" s="4"/>
      <c r="G76" s="4"/>
      <c r="H76" s="5" t="str">
        <f aca="false">IF(OR(D76="",E76=""),"",NETWORKDAYS.INTL(D76,E76,Settings!$B$4,Settings!$E$4:$E$25)-1)</f>
        <v/>
      </c>
      <c r="I76" s="5" t="str">
        <f aca="false">IF(OR(E76="",F76=""),"",NETWORKDAYS.INTL(E76,F76,Settings!$B$4,Settings!$E$4:$E$25)-1)</f>
        <v/>
      </c>
      <c r="J76" s="5" t="str">
        <f aca="false">IF(OR(F76="",G76=""),"",NETWORKDAYS.INTL(F76,G76,Settings!$B$4,Settings!$E$4:$E$25)-1)</f>
        <v/>
      </c>
      <c r="K76" s="5" t="str">
        <f aca="false">IF(OR(D76="",G76=""),"",NETWORKDAYS.INTL(D76,G76,Settings!$B$4,Settings!$E$4:$E$25)-1)</f>
        <v/>
      </c>
      <c r="L76" s="5" t="str">
        <f aca="false">IF(OR(D76="",G76=""),"",G76-D76)</f>
        <v/>
      </c>
      <c r="M76" s="5" t="str">
        <f aca="false">IFERROR(INDEX(Settings!$B$8:$B$15,MATCH(B76,Settings!$A$8:$A$15,0)),"")</f>
        <v/>
      </c>
      <c r="N76" s="5" t="str">
        <f aca="false">IF(OR(K76="",M76=""),"",IF(K76&lt;=M76,"Within SLA","Breached"))</f>
        <v/>
      </c>
      <c r="O76" s="5" t="str">
        <f aca="false">IF(D76="","",IF(G76="","Pending","Closed"))</f>
        <v/>
      </c>
      <c r="P76" s="5" t="str">
        <f aca="false">IF(O76="Pending",NETWORKDAYS.INTL(D76,Settings!$B$5,Settings!$B$4,Settings!$E$4:$E$25)-1,"")</f>
        <v/>
      </c>
      <c r="Q76" s="5" t="str">
        <f aca="false">IF(P76="","",IF(P76&lt;=2,"0-2 days",IF(P76&lt;=5,"3-5 days",IF(P76&lt;=10,"6-10 days","Over 10 days"))))</f>
        <v/>
      </c>
    </row>
    <row r="77" customFormat="false" ht="15" hidden="false" customHeight="false" outlineLevel="0" collapsed="false">
      <c r="A77" s="3"/>
      <c r="B77" s="3"/>
      <c r="C77" s="3"/>
      <c r="D77" s="4"/>
      <c r="E77" s="4"/>
      <c r="F77" s="4"/>
      <c r="G77" s="4"/>
      <c r="H77" s="5" t="str">
        <f aca="false">IF(OR(D77="",E77=""),"",NETWORKDAYS.INTL(D77,E77,Settings!$B$4,Settings!$E$4:$E$25)-1)</f>
        <v/>
      </c>
      <c r="I77" s="5" t="str">
        <f aca="false">IF(OR(E77="",F77=""),"",NETWORKDAYS.INTL(E77,F77,Settings!$B$4,Settings!$E$4:$E$25)-1)</f>
        <v/>
      </c>
      <c r="J77" s="5" t="str">
        <f aca="false">IF(OR(F77="",G77=""),"",NETWORKDAYS.INTL(F77,G77,Settings!$B$4,Settings!$E$4:$E$25)-1)</f>
        <v/>
      </c>
      <c r="K77" s="5" t="str">
        <f aca="false">IF(OR(D77="",G77=""),"",NETWORKDAYS.INTL(D77,G77,Settings!$B$4,Settings!$E$4:$E$25)-1)</f>
        <v/>
      </c>
      <c r="L77" s="5" t="str">
        <f aca="false">IF(OR(D77="",G77=""),"",G77-D77)</f>
        <v/>
      </c>
      <c r="M77" s="5" t="str">
        <f aca="false">IFERROR(INDEX(Settings!$B$8:$B$15,MATCH(B77,Settings!$A$8:$A$15,0)),"")</f>
        <v/>
      </c>
      <c r="N77" s="5" t="str">
        <f aca="false">IF(OR(K77="",M77=""),"",IF(K77&lt;=M77,"Within SLA","Breached"))</f>
        <v/>
      </c>
      <c r="O77" s="5" t="str">
        <f aca="false">IF(D77="","",IF(G77="","Pending","Closed"))</f>
        <v/>
      </c>
      <c r="P77" s="5" t="str">
        <f aca="false">IF(O77="Pending",NETWORKDAYS.INTL(D77,Settings!$B$5,Settings!$B$4,Settings!$E$4:$E$25)-1,"")</f>
        <v/>
      </c>
      <c r="Q77" s="5" t="str">
        <f aca="false">IF(P77="","",IF(P77&lt;=2,"0-2 days",IF(P77&lt;=5,"3-5 days",IF(P77&lt;=10,"6-10 days","Over 10 days"))))</f>
        <v/>
      </c>
    </row>
    <row r="78" customFormat="false" ht="15" hidden="false" customHeight="false" outlineLevel="0" collapsed="false">
      <c r="A78" s="3"/>
      <c r="B78" s="3"/>
      <c r="C78" s="3"/>
      <c r="D78" s="4"/>
      <c r="E78" s="4"/>
      <c r="F78" s="4"/>
      <c r="G78" s="4"/>
      <c r="H78" s="5" t="str">
        <f aca="false">IF(OR(D78="",E78=""),"",NETWORKDAYS.INTL(D78,E78,Settings!$B$4,Settings!$E$4:$E$25)-1)</f>
        <v/>
      </c>
      <c r="I78" s="5" t="str">
        <f aca="false">IF(OR(E78="",F78=""),"",NETWORKDAYS.INTL(E78,F78,Settings!$B$4,Settings!$E$4:$E$25)-1)</f>
        <v/>
      </c>
      <c r="J78" s="5" t="str">
        <f aca="false">IF(OR(F78="",G78=""),"",NETWORKDAYS.INTL(F78,G78,Settings!$B$4,Settings!$E$4:$E$25)-1)</f>
        <v/>
      </c>
      <c r="K78" s="5" t="str">
        <f aca="false">IF(OR(D78="",G78=""),"",NETWORKDAYS.INTL(D78,G78,Settings!$B$4,Settings!$E$4:$E$25)-1)</f>
        <v/>
      </c>
      <c r="L78" s="5" t="str">
        <f aca="false">IF(OR(D78="",G78=""),"",G78-D78)</f>
        <v/>
      </c>
      <c r="M78" s="5" t="str">
        <f aca="false">IFERROR(INDEX(Settings!$B$8:$B$15,MATCH(B78,Settings!$A$8:$A$15,0)),"")</f>
        <v/>
      </c>
      <c r="N78" s="5" t="str">
        <f aca="false">IF(OR(K78="",M78=""),"",IF(K78&lt;=M78,"Within SLA","Breached"))</f>
        <v/>
      </c>
      <c r="O78" s="5" t="str">
        <f aca="false">IF(D78="","",IF(G78="","Pending","Closed"))</f>
        <v/>
      </c>
      <c r="P78" s="5" t="str">
        <f aca="false">IF(O78="Pending",NETWORKDAYS.INTL(D78,Settings!$B$5,Settings!$B$4,Settings!$E$4:$E$25)-1,"")</f>
        <v/>
      </c>
      <c r="Q78" s="5" t="str">
        <f aca="false">IF(P78="","",IF(P78&lt;=2,"0-2 days",IF(P78&lt;=5,"3-5 days",IF(P78&lt;=10,"6-10 days","Over 10 days"))))</f>
        <v/>
      </c>
    </row>
    <row r="79" customFormat="false" ht="15" hidden="false" customHeight="false" outlineLevel="0" collapsed="false">
      <c r="A79" s="3"/>
      <c r="B79" s="3"/>
      <c r="C79" s="3"/>
      <c r="D79" s="4"/>
      <c r="E79" s="4"/>
      <c r="F79" s="4"/>
      <c r="G79" s="4"/>
      <c r="H79" s="5" t="str">
        <f aca="false">IF(OR(D79="",E79=""),"",NETWORKDAYS.INTL(D79,E79,Settings!$B$4,Settings!$E$4:$E$25)-1)</f>
        <v/>
      </c>
      <c r="I79" s="5" t="str">
        <f aca="false">IF(OR(E79="",F79=""),"",NETWORKDAYS.INTL(E79,F79,Settings!$B$4,Settings!$E$4:$E$25)-1)</f>
        <v/>
      </c>
      <c r="J79" s="5" t="str">
        <f aca="false">IF(OR(F79="",G79=""),"",NETWORKDAYS.INTL(F79,G79,Settings!$B$4,Settings!$E$4:$E$25)-1)</f>
        <v/>
      </c>
      <c r="K79" s="5" t="str">
        <f aca="false">IF(OR(D79="",G79=""),"",NETWORKDAYS.INTL(D79,G79,Settings!$B$4,Settings!$E$4:$E$25)-1)</f>
        <v/>
      </c>
      <c r="L79" s="5" t="str">
        <f aca="false">IF(OR(D79="",G79=""),"",G79-D79)</f>
        <v/>
      </c>
      <c r="M79" s="5" t="str">
        <f aca="false">IFERROR(INDEX(Settings!$B$8:$B$15,MATCH(B79,Settings!$A$8:$A$15,0)),"")</f>
        <v/>
      </c>
      <c r="N79" s="5" t="str">
        <f aca="false">IF(OR(K79="",M79=""),"",IF(K79&lt;=M79,"Within SLA","Breached"))</f>
        <v/>
      </c>
      <c r="O79" s="5" t="str">
        <f aca="false">IF(D79="","",IF(G79="","Pending","Closed"))</f>
        <v/>
      </c>
      <c r="P79" s="5" t="str">
        <f aca="false">IF(O79="Pending",NETWORKDAYS.INTL(D79,Settings!$B$5,Settings!$B$4,Settings!$E$4:$E$25)-1,"")</f>
        <v/>
      </c>
      <c r="Q79" s="5" t="str">
        <f aca="false">IF(P79="","",IF(P79&lt;=2,"0-2 days",IF(P79&lt;=5,"3-5 days",IF(P79&lt;=10,"6-10 days","Over 10 days"))))</f>
        <v/>
      </c>
    </row>
    <row r="80" customFormat="false" ht="15" hidden="false" customHeight="false" outlineLevel="0" collapsed="false">
      <c r="A80" s="3"/>
      <c r="B80" s="3"/>
      <c r="C80" s="3"/>
      <c r="D80" s="4"/>
      <c r="E80" s="4"/>
      <c r="F80" s="4"/>
      <c r="G80" s="4"/>
      <c r="H80" s="5" t="str">
        <f aca="false">IF(OR(D80="",E80=""),"",NETWORKDAYS.INTL(D80,E80,Settings!$B$4,Settings!$E$4:$E$25)-1)</f>
        <v/>
      </c>
      <c r="I80" s="5" t="str">
        <f aca="false">IF(OR(E80="",F80=""),"",NETWORKDAYS.INTL(E80,F80,Settings!$B$4,Settings!$E$4:$E$25)-1)</f>
        <v/>
      </c>
      <c r="J80" s="5" t="str">
        <f aca="false">IF(OR(F80="",G80=""),"",NETWORKDAYS.INTL(F80,G80,Settings!$B$4,Settings!$E$4:$E$25)-1)</f>
        <v/>
      </c>
      <c r="K80" s="5" t="str">
        <f aca="false">IF(OR(D80="",G80=""),"",NETWORKDAYS.INTL(D80,G80,Settings!$B$4,Settings!$E$4:$E$25)-1)</f>
        <v/>
      </c>
      <c r="L80" s="5" t="str">
        <f aca="false">IF(OR(D80="",G80=""),"",G80-D80)</f>
        <v/>
      </c>
      <c r="M80" s="5" t="str">
        <f aca="false">IFERROR(INDEX(Settings!$B$8:$B$15,MATCH(B80,Settings!$A$8:$A$15,0)),"")</f>
        <v/>
      </c>
      <c r="N80" s="5" t="str">
        <f aca="false">IF(OR(K80="",M80=""),"",IF(K80&lt;=M80,"Within SLA","Breached"))</f>
        <v/>
      </c>
      <c r="O80" s="5" t="str">
        <f aca="false">IF(D80="","",IF(G80="","Pending","Closed"))</f>
        <v/>
      </c>
      <c r="P80" s="5" t="str">
        <f aca="false">IF(O80="Pending",NETWORKDAYS.INTL(D80,Settings!$B$5,Settings!$B$4,Settings!$E$4:$E$25)-1,"")</f>
        <v/>
      </c>
      <c r="Q80" s="5" t="str">
        <f aca="false">IF(P80="","",IF(P80&lt;=2,"0-2 days",IF(P80&lt;=5,"3-5 days",IF(P80&lt;=10,"6-10 days","Over 10 days"))))</f>
        <v/>
      </c>
    </row>
    <row r="81" customFormat="false" ht="15" hidden="false" customHeight="false" outlineLevel="0" collapsed="false">
      <c r="A81" s="3"/>
      <c r="B81" s="3"/>
      <c r="C81" s="3"/>
      <c r="D81" s="4"/>
      <c r="E81" s="4"/>
      <c r="F81" s="4"/>
      <c r="G81" s="4"/>
      <c r="H81" s="5" t="str">
        <f aca="false">IF(OR(D81="",E81=""),"",NETWORKDAYS.INTL(D81,E81,Settings!$B$4,Settings!$E$4:$E$25)-1)</f>
        <v/>
      </c>
      <c r="I81" s="5" t="str">
        <f aca="false">IF(OR(E81="",F81=""),"",NETWORKDAYS.INTL(E81,F81,Settings!$B$4,Settings!$E$4:$E$25)-1)</f>
        <v/>
      </c>
      <c r="J81" s="5" t="str">
        <f aca="false">IF(OR(F81="",G81=""),"",NETWORKDAYS.INTL(F81,G81,Settings!$B$4,Settings!$E$4:$E$25)-1)</f>
        <v/>
      </c>
      <c r="K81" s="5" t="str">
        <f aca="false">IF(OR(D81="",G81=""),"",NETWORKDAYS.INTL(D81,G81,Settings!$B$4,Settings!$E$4:$E$25)-1)</f>
        <v/>
      </c>
      <c r="L81" s="5" t="str">
        <f aca="false">IF(OR(D81="",G81=""),"",G81-D81)</f>
        <v/>
      </c>
      <c r="M81" s="5" t="str">
        <f aca="false">IFERROR(INDEX(Settings!$B$8:$B$15,MATCH(B81,Settings!$A$8:$A$15,0)),"")</f>
        <v/>
      </c>
      <c r="N81" s="5" t="str">
        <f aca="false">IF(OR(K81="",M81=""),"",IF(K81&lt;=M81,"Within SLA","Breached"))</f>
        <v/>
      </c>
      <c r="O81" s="5" t="str">
        <f aca="false">IF(D81="","",IF(G81="","Pending","Closed"))</f>
        <v/>
      </c>
      <c r="P81" s="5" t="str">
        <f aca="false">IF(O81="Pending",NETWORKDAYS.INTL(D81,Settings!$B$5,Settings!$B$4,Settings!$E$4:$E$25)-1,"")</f>
        <v/>
      </c>
      <c r="Q81" s="5" t="str">
        <f aca="false">IF(P81="","",IF(P81&lt;=2,"0-2 days",IF(P81&lt;=5,"3-5 days",IF(P81&lt;=10,"6-10 days","Over 10 days"))))</f>
        <v/>
      </c>
    </row>
    <row r="82" customFormat="false" ht="15" hidden="false" customHeight="false" outlineLevel="0" collapsed="false">
      <c r="A82" s="3"/>
      <c r="B82" s="3"/>
      <c r="C82" s="3"/>
      <c r="D82" s="4"/>
      <c r="E82" s="4"/>
      <c r="F82" s="4"/>
      <c r="G82" s="4"/>
      <c r="H82" s="5" t="str">
        <f aca="false">IF(OR(D82="",E82=""),"",NETWORKDAYS.INTL(D82,E82,Settings!$B$4,Settings!$E$4:$E$25)-1)</f>
        <v/>
      </c>
      <c r="I82" s="5" t="str">
        <f aca="false">IF(OR(E82="",F82=""),"",NETWORKDAYS.INTL(E82,F82,Settings!$B$4,Settings!$E$4:$E$25)-1)</f>
        <v/>
      </c>
      <c r="J82" s="5" t="str">
        <f aca="false">IF(OR(F82="",G82=""),"",NETWORKDAYS.INTL(F82,G82,Settings!$B$4,Settings!$E$4:$E$25)-1)</f>
        <v/>
      </c>
      <c r="K82" s="5" t="str">
        <f aca="false">IF(OR(D82="",G82=""),"",NETWORKDAYS.INTL(D82,G82,Settings!$B$4,Settings!$E$4:$E$25)-1)</f>
        <v/>
      </c>
      <c r="L82" s="5" t="str">
        <f aca="false">IF(OR(D82="",G82=""),"",G82-D82)</f>
        <v/>
      </c>
      <c r="M82" s="5" t="str">
        <f aca="false">IFERROR(INDEX(Settings!$B$8:$B$15,MATCH(B82,Settings!$A$8:$A$15,0)),"")</f>
        <v/>
      </c>
      <c r="N82" s="5" t="str">
        <f aca="false">IF(OR(K82="",M82=""),"",IF(K82&lt;=M82,"Within SLA","Breached"))</f>
        <v/>
      </c>
      <c r="O82" s="5" t="str">
        <f aca="false">IF(D82="","",IF(G82="","Pending","Closed"))</f>
        <v/>
      </c>
      <c r="P82" s="5" t="str">
        <f aca="false">IF(O82="Pending",NETWORKDAYS.INTL(D82,Settings!$B$5,Settings!$B$4,Settings!$E$4:$E$25)-1,"")</f>
        <v/>
      </c>
      <c r="Q82" s="5" t="str">
        <f aca="false">IF(P82="","",IF(P82&lt;=2,"0-2 days",IF(P82&lt;=5,"3-5 days",IF(P82&lt;=10,"6-10 days","Over 10 days"))))</f>
        <v/>
      </c>
    </row>
    <row r="83" customFormat="false" ht="15" hidden="false" customHeight="false" outlineLevel="0" collapsed="false">
      <c r="A83" s="3"/>
      <c r="B83" s="3"/>
      <c r="C83" s="3"/>
      <c r="D83" s="4"/>
      <c r="E83" s="4"/>
      <c r="F83" s="4"/>
      <c r="G83" s="4"/>
      <c r="H83" s="5" t="str">
        <f aca="false">IF(OR(D83="",E83=""),"",NETWORKDAYS.INTL(D83,E83,Settings!$B$4,Settings!$E$4:$E$25)-1)</f>
        <v/>
      </c>
      <c r="I83" s="5" t="str">
        <f aca="false">IF(OR(E83="",F83=""),"",NETWORKDAYS.INTL(E83,F83,Settings!$B$4,Settings!$E$4:$E$25)-1)</f>
        <v/>
      </c>
      <c r="J83" s="5" t="str">
        <f aca="false">IF(OR(F83="",G83=""),"",NETWORKDAYS.INTL(F83,G83,Settings!$B$4,Settings!$E$4:$E$25)-1)</f>
        <v/>
      </c>
      <c r="K83" s="5" t="str">
        <f aca="false">IF(OR(D83="",G83=""),"",NETWORKDAYS.INTL(D83,G83,Settings!$B$4,Settings!$E$4:$E$25)-1)</f>
        <v/>
      </c>
      <c r="L83" s="5" t="str">
        <f aca="false">IF(OR(D83="",G83=""),"",G83-D83)</f>
        <v/>
      </c>
      <c r="M83" s="5" t="str">
        <f aca="false">IFERROR(INDEX(Settings!$B$8:$B$15,MATCH(B83,Settings!$A$8:$A$15,0)),"")</f>
        <v/>
      </c>
      <c r="N83" s="5" t="str">
        <f aca="false">IF(OR(K83="",M83=""),"",IF(K83&lt;=M83,"Within SLA","Breached"))</f>
        <v/>
      </c>
      <c r="O83" s="5" t="str">
        <f aca="false">IF(D83="","",IF(G83="","Pending","Closed"))</f>
        <v/>
      </c>
      <c r="P83" s="5" t="str">
        <f aca="false">IF(O83="Pending",NETWORKDAYS.INTL(D83,Settings!$B$5,Settings!$B$4,Settings!$E$4:$E$25)-1,"")</f>
        <v/>
      </c>
      <c r="Q83" s="5" t="str">
        <f aca="false">IF(P83="","",IF(P83&lt;=2,"0-2 days",IF(P83&lt;=5,"3-5 days",IF(P83&lt;=10,"6-10 days","Over 10 days"))))</f>
        <v/>
      </c>
    </row>
    <row r="84" customFormat="false" ht="15" hidden="false" customHeight="false" outlineLevel="0" collapsed="false">
      <c r="A84" s="3"/>
      <c r="B84" s="3"/>
      <c r="C84" s="3"/>
      <c r="D84" s="4"/>
      <c r="E84" s="4"/>
      <c r="F84" s="4"/>
      <c r="G84" s="4"/>
      <c r="H84" s="5" t="str">
        <f aca="false">IF(OR(D84="",E84=""),"",NETWORKDAYS.INTL(D84,E84,Settings!$B$4,Settings!$E$4:$E$25)-1)</f>
        <v/>
      </c>
      <c r="I84" s="5" t="str">
        <f aca="false">IF(OR(E84="",F84=""),"",NETWORKDAYS.INTL(E84,F84,Settings!$B$4,Settings!$E$4:$E$25)-1)</f>
        <v/>
      </c>
      <c r="J84" s="5" t="str">
        <f aca="false">IF(OR(F84="",G84=""),"",NETWORKDAYS.INTL(F84,G84,Settings!$B$4,Settings!$E$4:$E$25)-1)</f>
        <v/>
      </c>
      <c r="K84" s="5" t="str">
        <f aca="false">IF(OR(D84="",G84=""),"",NETWORKDAYS.INTL(D84,G84,Settings!$B$4,Settings!$E$4:$E$25)-1)</f>
        <v/>
      </c>
      <c r="L84" s="5" t="str">
        <f aca="false">IF(OR(D84="",G84=""),"",G84-D84)</f>
        <v/>
      </c>
      <c r="M84" s="5" t="str">
        <f aca="false">IFERROR(INDEX(Settings!$B$8:$B$15,MATCH(B84,Settings!$A$8:$A$15,0)),"")</f>
        <v/>
      </c>
      <c r="N84" s="5" t="str">
        <f aca="false">IF(OR(K84="",M84=""),"",IF(K84&lt;=M84,"Within SLA","Breached"))</f>
        <v/>
      </c>
      <c r="O84" s="5" t="str">
        <f aca="false">IF(D84="","",IF(G84="","Pending","Closed"))</f>
        <v/>
      </c>
      <c r="P84" s="5" t="str">
        <f aca="false">IF(O84="Pending",NETWORKDAYS.INTL(D84,Settings!$B$5,Settings!$B$4,Settings!$E$4:$E$25)-1,"")</f>
        <v/>
      </c>
      <c r="Q84" s="5" t="str">
        <f aca="false">IF(P84="","",IF(P84&lt;=2,"0-2 days",IF(P84&lt;=5,"3-5 days",IF(P84&lt;=10,"6-10 days","Over 10 days"))))</f>
        <v/>
      </c>
    </row>
    <row r="85" customFormat="false" ht="15" hidden="false" customHeight="false" outlineLevel="0" collapsed="false">
      <c r="A85" s="3"/>
      <c r="B85" s="3"/>
      <c r="C85" s="3"/>
      <c r="D85" s="4"/>
      <c r="E85" s="4"/>
      <c r="F85" s="4"/>
      <c r="G85" s="4"/>
      <c r="H85" s="5" t="str">
        <f aca="false">IF(OR(D85="",E85=""),"",NETWORKDAYS.INTL(D85,E85,Settings!$B$4,Settings!$E$4:$E$25)-1)</f>
        <v/>
      </c>
      <c r="I85" s="5" t="str">
        <f aca="false">IF(OR(E85="",F85=""),"",NETWORKDAYS.INTL(E85,F85,Settings!$B$4,Settings!$E$4:$E$25)-1)</f>
        <v/>
      </c>
      <c r="J85" s="5" t="str">
        <f aca="false">IF(OR(F85="",G85=""),"",NETWORKDAYS.INTL(F85,G85,Settings!$B$4,Settings!$E$4:$E$25)-1)</f>
        <v/>
      </c>
      <c r="K85" s="5" t="str">
        <f aca="false">IF(OR(D85="",G85=""),"",NETWORKDAYS.INTL(D85,G85,Settings!$B$4,Settings!$E$4:$E$25)-1)</f>
        <v/>
      </c>
      <c r="L85" s="5" t="str">
        <f aca="false">IF(OR(D85="",G85=""),"",G85-D85)</f>
        <v/>
      </c>
      <c r="M85" s="5" t="str">
        <f aca="false">IFERROR(INDEX(Settings!$B$8:$B$15,MATCH(B85,Settings!$A$8:$A$15,0)),"")</f>
        <v/>
      </c>
      <c r="N85" s="5" t="str">
        <f aca="false">IF(OR(K85="",M85=""),"",IF(K85&lt;=M85,"Within SLA","Breached"))</f>
        <v/>
      </c>
      <c r="O85" s="5" t="str">
        <f aca="false">IF(D85="","",IF(G85="","Pending","Closed"))</f>
        <v/>
      </c>
      <c r="P85" s="5" t="str">
        <f aca="false">IF(O85="Pending",NETWORKDAYS.INTL(D85,Settings!$B$5,Settings!$B$4,Settings!$E$4:$E$25)-1,"")</f>
        <v/>
      </c>
      <c r="Q85" s="5" t="str">
        <f aca="false">IF(P85="","",IF(P85&lt;=2,"0-2 days",IF(P85&lt;=5,"3-5 days",IF(P85&lt;=10,"6-10 days","Over 10 days"))))</f>
        <v/>
      </c>
    </row>
    <row r="86" customFormat="false" ht="15" hidden="false" customHeight="false" outlineLevel="0" collapsed="false">
      <c r="A86" s="3"/>
      <c r="B86" s="3"/>
      <c r="C86" s="3"/>
      <c r="D86" s="4"/>
      <c r="E86" s="4"/>
      <c r="F86" s="4"/>
      <c r="G86" s="4"/>
      <c r="H86" s="5" t="str">
        <f aca="false">IF(OR(D86="",E86=""),"",NETWORKDAYS.INTL(D86,E86,Settings!$B$4,Settings!$E$4:$E$25)-1)</f>
        <v/>
      </c>
      <c r="I86" s="5" t="str">
        <f aca="false">IF(OR(E86="",F86=""),"",NETWORKDAYS.INTL(E86,F86,Settings!$B$4,Settings!$E$4:$E$25)-1)</f>
        <v/>
      </c>
      <c r="J86" s="5" t="str">
        <f aca="false">IF(OR(F86="",G86=""),"",NETWORKDAYS.INTL(F86,G86,Settings!$B$4,Settings!$E$4:$E$25)-1)</f>
        <v/>
      </c>
      <c r="K86" s="5" t="str">
        <f aca="false">IF(OR(D86="",G86=""),"",NETWORKDAYS.INTL(D86,G86,Settings!$B$4,Settings!$E$4:$E$25)-1)</f>
        <v/>
      </c>
      <c r="L86" s="5" t="str">
        <f aca="false">IF(OR(D86="",G86=""),"",G86-D86)</f>
        <v/>
      </c>
      <c r="M86" s="5" t="str">
        <f aca="false">IFERROR(INDEX(Settings!$B$8:$B$15,MATCH(B86,Settings!$A$8:$A$15,0)),"")</f>
        <v/>
      </c>
      <c r="N86" s="5" t="str">
        <f aca="false">IF(OR(K86="",M86=""),"",IF(K86&lt;=M86,"Within SLA","Breached"))</f>
        <v/>
      </c>
      <c r="O86" s="5" t="str">
        <f aca="false">IF(D86="","",IF(G86="","Pending","Closed"))</f>
        <v/>
      </c>
      <c r="P86" s="5" t="str">
        <f aca="false">IF(O86="Pending",NETWORKDAYS.INTL(D86,Settings!$B$5,Settings!$B$4,Settings!$E$4:$E$25)-1,"")</f>
        <v/>
      </c>
      <c r="Q86" s="5" t="str">
        <f aca="false">IF(P86="","",IF(P86&lt;=2,"0-2 days",IF(P86&lt;=5,"3-5 days",IF(P86&lt;=10,"6-10 days","Over 10 days"))))</f>
        <v/>
      </c>
    </row>
    <row r="87" customFormat="false" ht="15" hidden="false" customHeight="false" outlineLevel="0" collapsed="false">
      <c r="A87" s="3"/>
      <c r="B87" s="3"/>
      <c r="C87" s="3"/>
      <c r="D87" s="4"/>
      <c r="E87" s="4"/>
      <c r="F87" s="4"/>
      <c r="G87" s="4"/>
      <c r="H87" s="5" t="str">
        <f aca="false">IF(OR(D87="",E87=""),"",NETWORKDAYS.INTL(D87,E87,Settings!$B$4,Settings!$E$4:$E$25)-1)</f>
        <v/>
      </c>
      <c r="I87" s="5" t="str">
        <f aca="false">IF(OR(E87="",F87=""),"",NETWORKDAYS.INTL(E87,F87,Settings!$B$4,Settings!$E$4:$E$25)-1)</f>
        <v/>
      </c>
      <c r="J87" s="5" t="str">
        <f aca="false">IF(OR(F87="",G87=""),"",NETWORKDAYS.INTL(F87,G87,Settings!$B$4,Settings!$E$4:$E$25)-1)</f>
        <v/>
      </c>
      <c r="K87" s="5" t="str">
        <f aca="false">IF(OR(D87="",G87=""),"",NETWORKDAYS.INTL(D87,G87,Settings!$B$4,Settings!$E$4:$E$25)-1)</f>
        <v/>
      </c>
      <c r="L87" s="5" t="str">
        <f aca="false">IF(OR(D87="",G87=""),"",G87-D87)</f>
        <v/>
      </c>
      <c r="M87" s="5" t="str">
        <f aca="false">IFERROR(INDEX(Settings!$B$8:$B$15,MATCH(B87,Settings!$A$8:$A$15,0)),"")</f>
        <v/>
      </c>
      <c r="N87" s="5" t="str">
        <f aca="false">IF(OR(K87="",M87=""),"",IF(K87&lt;=M87,"Within SLA","Breached"))</f>
        <v/>
      </c>
      <c r="O87" s="5" t="str">
        <f aca="false">IF(D87="","",IF(G87="","Pending","Closed"))</f>
        <v/>
      </c>
      <c r="P87" s="5" t="str">
        <f aca="false">IF(O87="Pending",NETWORKDAYS.INTL(D87,Settings!$B$5,Settings!$B$4,Settings!$E$4:$E$25)-1,"")</f>
        <v/>
      </c>
      <c r="Q87" s="5" t="str">
        <f aca="false">IF(P87="","",IF(P87&lt;=2,"0-2 days",IF(P87&lt;=5,"3-5 days",IF(P87&lt;=10,"6-10 days","Over 10 days"))))</f>
        <v/>
      </c>
    </row>
    <row r="88" customFormat="false" ht="15" hidden="false" customHeight="false" outlineLevel="0" collapsed="false">
      <c r="A88" s="3"/>
      <c r="B88" s="3"/>
      <c r="C88" s="3"/>
      <c r="D88" s="4"/>
      <c r="E88" s="4"/>
      <c r="F88" s="4"/>
      <c r="G88" s="4"/>
      <c r="H88" s="5" t="str">
        <f aca="false">IF(OR(D88="",E88=""),"",NETWORKDAYS.INTL(D88,E88,Settings!$B$4,Settings!$E$4:$E$25)-1)</f>
        <v/>
      </c>
      <c r="I88" s="5" t="str">
        <f aca="false">IF(OR(E88="",F88=""),"",NETWORKDAYS.INTL(E88,F88,Settings!$B$4,Settings!$E$4:$E$25)-1)</f>
        <v/>
      </c>
      <c r="J88" s="5" t="str">
        <f aca="false">IF(OR(F88="",G88=""),"",NETWORKDAYS.INTL(F88,G88,Settings!$B$4,Settings!$E$4:$E$25)-1)</f>
        <v/>
      </c>
      <c r="K88" s="5" t="str">
        <f aca="false">IF(OR(D88="",G88=""),"",NETWORKDAYS.INTL(D88,G88,Settings!$B$4,Settings!$E$4:$E$25)-1)</f>
        <v/>
      </c>
      <c r="L88" s="5" t="str">
        <f aca="false">IF(OR(D88="",G88=""),"",G88-D88)</f>
        <v/>
      </c>
      <c r="M88" s="5" t="str">
        <f aca="false">IFERROR(INDEX(Settings!$B$8:$B$15,MATCH(B88,Settings!$A$8:$A$15,0)),"")</f>
        <v/>
      </c>
      <c r="N88" s="5" t="str">
        <f aca="false">IF(OR(K88="",M88=""),"",IF(K88&lt;=M88,"Within SLA","Breached"))</f>
        <v/>
      </c>
      <c r="O88" s="5" t="str">
        <f aca="false">IF(D88="","",IF(G88="","Pending","Closed"))</f>
        <v/>
      </c>
      <c r="P88" s="5" t="str">
        <f aca="false">IF(O88="Pending",NETWORKDAYS.INTL(D88,Settings!$B$5,Settings!$B$4,Settings!$E$4:$E$25)-1,"")</f>
        <v/>
      </c>
      <c r="Q88" s="5" t="str">
        <f aca="false">IF(P88="","",IF(P88&lt;=2,"0-2 days",IF(P88&lt;=5,"3-5 days",IF(P88&lt;=10,"6-10 days","Over 10 days"))))</f>
        <v/>
      </c>
    </row>
    <row r="89" customFormat="false" ht="15" hidden="false" customHeight="false" outlineLevel="0" collapsed="false">
      <c r="A89" s="3"/>
      <c r="B89" s="3"/>
      <c r="C89" s="3"/>
      <c r="D89" s="4"/>
      <c r="E89" s="4"/>
      <c r="F89" s="4"/>
      <c r="G89" s="4"/>
      <c r="H89" s="5" t="str">
        <f aca="false">IF(OR(D89="",E89=""),"",NETWORKDAYS.INTL(D89,E89,Settings!$B$4,Settings!$E$4:$E$25)-1)</f>
        <v/>
      </c>
      <c r="I89" s="5" t="str">
        <f aca="false">IF(OR(E89="",F89=""),"",NETWORKDAYS.INTL(E89,F89,Settings!$B$4,Settings!$E$4:$E$25)-1)</f>
        <v/>
      </c>
      <c r="J89" s="5" t="str">
        <f aca="false">IF(OR(F89="",G89=""),"",NETWORKDAYS.INTL(F89,G89,Settings!$B$4,Settings!$E$4:$E$25)-1)</f>
        <v/>
      </c>
      <c r="K89" s="5" t="str">
        <f aca="false">IF(OR(D89="",G89=""),"",NETWORKDAYS.INTL(D89,G89,Settings!$B$4,Settings!$E$4:$E$25)-1)</f>
        <v/>
      </c>
      <c r="L89" s="5" t="str">
        <f aca="false">IF(OR(D89="",G89=""),"",G89-D89)</f>
        <v/>
      </c>
      <c r="M89" s="5" t="str">
        <f aca="false">IFERROR(INDEX(Settings!$B$8:$B$15,MATCH(B89,Settings!$A$8:$A$15,0)),"")</f>
        <v/>
      </c>
      <c r="N89" s="5" t="str">
        <f aca="false">IF(OR(K89="",M89=""),"",IF(K89&lt;=M89,"Within SLA","Breached"))</f>
        <v/>
      </c>
      <c r="O89" s="5" t="str">
        <f aca="false">IF(D89="","",IF(G89="","Pending","Closed"))</f>
        <v/>
      </c>
      <c r="P89" s="5" t="str">
        <f aca="false">IF(O89="Pending",NETWORKDAYS.INTL(D89,Settings!$B$5,Settings!$B$4,Settings!$E$4:$E$25)-1,"")</f>
        <v/>
      </c>
      <c r="Q89" s="5" t="str">
        <f aca="false">IF(P89="","",IF(P89&lt;=2,"0-2 days",IF(P89&lt;=5,"3-5 days",IF(P89&lt;=10,"6-10 days","Over 10 days"))))</f>
        <v/>
      </c>
    </row>
    <row r="90" customFormat="false" ht="15" hidden="false" customHeight="false" outlineLevel="0" collapsed="false">
      <c r="A90" s="3"/>
      <c r="B90" s="3"/>
      <c r="C90" s="3"/>
      <c r="D90" s="4"/>
      <c r="E90" s="4"/>
      <c r="F90" s="4"/>
      <c r="G90" s="4"/>
      <c r="H90" s="5" t="str">
        <f aca="false">IF(OR(D90="",E90=""),"",NETWORKDAYS.INTL(D90,E90,Settings!$B$4,Settings!$E$4:$E$25)-1)</f>
        <v/>
      </c>
      <c r="I90" s="5" t="str">
        <f aca="false">IF(OR(E90="",F90=""),"",NETWORKDAYS.INTL(E90,F90,Settings!$B$4,Settings!$E$4:$E$25)-1)</f>
        <v/>
      </c>
      <c r="J90" s="5" t="str">
        <f aca="false">IF(OR(F90="",G90=""),"",NETWORKDAYS.INTL(F90,G90,Settings!$B$4,Settings!$E$4:$E$25)-1)</f>
        <v/>
      </c>
      <c r="K90" s="5" t="str">
        <f aca="false">IF(OR(D90="",G90=""),"",NETWORKDAYS.INTL(D90,G90,Settings!$B$4,Settings!$E$4:$E$25)-1)</f>
        <v/>
      </c>
      <c r="L90" s="5" t="str">
        <f aca="false">IF(OR(D90="",G90=""),"",G90-D90)</f>
        <v/>
      </c>
      <c r="M90" s="5" t="str">
        <f aca="false">IFERROR(INDEX(Settings!$B$8:$B$15,MATCH(B90,Settings!$A$8:$A$15,0)),"")</f>
        <v/>
      </c>
      <c r="N90" s="5" t="str">
        <f aca="false">IF(OR(K90="",M90=""),"",IF(K90&lt;=M90,"Within SLA","Breached"))</f>
        <v/>
      </c>
      <c r="O90" s="5" t="str">
        <f aca="false">IF(D90="","",IF(G90="","Pending","Closed"))</f>
        <v/>
      </c>
      <c r="P90" s="5" t="str">
        <f aca="false">IF(O90="Pending",NETWORKDAYS.INTL(D90,Settings!$B$5,Settings!$B$4,Settings!$E$4:$E$25)-1,"")</f>
        <v/>
      </c>
      <c r="Q90" s="5" t="str">
        <f aca="false">IF(P90="","",IF(P90&lt;=2,"0-2 days",IF(P90&lt;=5,"3-5 days",IF(P90&lt;=10,"6-10 days","Over 10 days"))))</f>
        <v/>
      </c>
    </row>
    <row r="91" customFormat="false" ht="15" hidden="false" customHeight="false" outlineLevel="0" collapsed="false">
      <c r="A91" s="3"/>
      <c r="B91" s="3"/>
      <c r="C91" s="3"/>
      <c r="D91" s="4"/>
      <c r="E91" s="4"/>
      <c r="F91" s="4"/>
      <c r="G91" s="4"/>
      <c r="H91" s="5" t="str">
        <f aca="false">IF(OR(D91="",E91=""),"",NETWORKDAYS.INTL(D91,E91,Settings!$B$4,Settings!$E$4:$E$25)-1)</f>
        <v/>
      </c>
      <c r="I91" s="5" t="str">
        <f aca="false">IF(OR(E91="",F91=""),"",NETWORKDAYS.INTL(E91,F91,Settings!$B$4,Settings!$E$4:$E$25)-1)</f>
        <v/>
      </c>
      <c r="J91" s="5" t="str">
        <f aca="false">IF(OR(F91="",G91=""),"",NETWORKDAYS.INTL(F91,G91,Settings!$B$4,Settings!$E$4:$E$25)-1)</f>
        <v/>
      </c>
      <c r="K91" s="5" t="str">
        <f aca="false">IF(OR(D91="",G91=""),"",NETWORKDAYS.INTL(D91,G91,Settings!$B$4,Settings!$E$4:$E$25)-1)</f>
        <v/>
      </c>
      <c r="L91" s="5" t="str">
        <f aca="false">IF(OR(D91="",G91=""),"",G91-D91)</f>
        <v/>
      </c>
      <c r="M91" s="5" t="str">
        <f aca="false">IFERROR(INDEX(Settings!$B$8:$B$15,MATCH(B91,Settings!$A$8:$A$15,0)),"")</f>
        <v/>
      </c>
      <c r="N91" s="5" t="str">
        <f aca="false">IF(OR(K91="",M91=""),"",IF(K91&lt;=M91,"Within SLA","Breached"))</f>
        <v/>
      </c>
      <c r="O91" s="5" t="str">
        <f aca="false">IF(D91="","",IF(G91="","Pending","Closed"))</f>
        <v/>
      </c>
      <c r="P91" s="5" t="str">
        <f aca="false">IF(O91="Pending",NETWORKDAYS.INTL(D91,Settings!$B$5,Settings!$B$4,Settings!$E$4:$E$25)-1,"")</f>
        <v/>
      </c>
      <c r="Q91" s="5" t="str">
        <f aca="false">IF(P91="","",IF(P91&lt;=2,"0-2 days",IF(P91&lt;=5,"3-5 days",IF(P91&lt;=10,"6-10 days","Over 10 days"))))</f>
        <v/>
      </c>
    </row>
    <row r="92" customFormat="false" ht="15" hidden="false" customHeight="false" outlineLevel="0" collapsed="false">
      <c r="A92" s="3"/>
      <c r="B92" s="3"/>
      <c r="C92" s="3"/>
      <c r="D92" s="4"/>
      <c r="E92" s="4"/>
      <c r="F92" s="4"/>
      <c r="G92" s="4"/>
      <c r="H92" s="5" t="str">
        <f aca="false">IF(OR(D92="",E92=""),"",NETWORKDAYS.INTL(D92,E92,Settings!$B$4,Settings!$E$4:$E$25)-1)</f>
        <v/>
      </c>
      <c r="I92" s="5" t="str">
        <f aca="false">IF(OR(E92="",F92=""),"",NETWORKDAYS.INTL(E92,F92,Settings!$B$4,Settings!$E$4:$E$25)-1)</f>
        <v/>
      </c>
      <c r="J92" s="5" t="str">
        <f aca="false">IF(OR(F92="",G92=""),"",NETWORKDAYS.INTL(F92,G92,Settings!$B$4,Settings!$E$4:$E$25)-1)</f>
        <v/>
      </c>
      <c r="K92" s="5" t="str">
        <f aca="false">IF(OR(D92="",G92=""),"",NETWORKDAYS.INTL(D92,G92,Settings!$B$4,Settings!$E$4:$E$25)-1)</f>
        <v/>
      </c>
      <c r="L92" s="5" t="str">
        <f aca="false">IF(OR(D92="",G92=""),"",G92-D92)</f>
        <v/>
      </c>
      <c r="M92" s="5" t="str">
        <f aca="false">IFERROR(INDEX(Settings!$B$8:$B$15,MATCH(B92,Settings!$A$8:$A$15,0)),"")</f>
        <v/>
      </c>
      <c r="N92" s="5" t="str">
        <f aca="false">IF(OR(K92="",M92=""),"",IF(K92&lt;=M92,"Within SLA","Breached"))</f>
        <v/>
      </c>
      <c r="O92" s="5" t="str">
        <f aca="false">IF(D92="","",IF(G92="","Pending","Closed"))</f>
        <v/>
      </c>
      <c r="P92" s="5" t="str">
        <f aca="false">IF(O92="Pending",NETWORKDAYS.INTL(D92,Settings!$B$5,Settings!$B$4,Settings!$E$4:$E$25)-1,"")</f>
        <v/>
      </c>
      <c r="Q92" s="5" t="str">
        <f aca="false">IF(P92="","",IF(P92&lt;=2,"0-2 days",IF(P92&lt;=5,"3-5 days",IF(P92&lt;=10,"6-10 days","Over 10 days"))))</f>
        <v/>
      </c>
    </row>
    <row r="93" customFormat="false" ht="15" hidden="false" customHeight="false" outlineLevel="0" collapsed="false">
      <c r="A93" s="3"/>
      <c r="B93" s="3"/>
      <c r="C93" s="3"/>
      <c r="D93" s="4"/>
      <c r="E93" s="4"/>
      <c r="F93" s="4"/>
      <c r="G93" s="4"/>
      <c r="H93" s="5" t="str">
        <f aca="false">IF(OR(D93="",E93=""),"",NETWORKDAYS.INTL(D93,E93,Settings!$B$4,Settings!$E$4:$E$25)-1)</f>
        <v/>
      </c>
      <c r="I93" s="5" t="str">
        <f aca="false">IF(OR(E93="",F93=""),"",NETWORKDAYS.INTL(E93,F93,Settings!$B$4,Settings!$E$4:$E$25)-1)</f>
        <v/>
      </c>
      <c r="J93" s="5" t="str">
        <f aca="false">IF(OR(F93="",G93=""),"",NETWORKDAYS.INTL(F93,G93,Settings!$B$4,Settings!$E$4:$E$25)-1)</f>
        <v/>
      </c>
      <c r="K93" s="5" t="str">
        <f aca="false">IF(OR(D93="",G93=""),"",NETWORKDAYS.INTL(D93,G93,Settings!$B$4,Settings!$E$4:$E$25)-1)</f>
        <v/>
      </c>
      <c r="L93" s="5" t="str">
        <f aca="false">IF(OR(D93="",G93=""),"",G93-D93)</f>
        <v/>
      </c>
      <c r="M93" s="5" t="str">
        <f aca="false">IFERROR(INDEX(Settings!$B$8:$B$15,MATCH(B93,Settings!$A$8:$A$15,0)),"")</f>
        <v/>
      </c>
      <c r="N93" s="5" t="str">
        <f aca="false">IF(OR(K93="",M93=""),"",IF(K93&lt;=M93,"Within SLA","Breached"))</f>
        <v/>
      </c>
      <c r="O93" s="5" t="str">
        <f aca="false">IF(D93="","",IF(G93="","Pending","Closed"))</f>
        <v/>
      </c>
      <c r="P93" s="5" t="str">
        <f aca="false">IF(O93="Pending",NETWORKDAYS.INTL(D93,Settings!$B$5,Settings!$B$4,Settings!$E$4:$E$25)-1,"")</f>
        <v/>
      </c>
      <c r="Q93" s="5" t="str">
        <f aca="false">IF(P93="","",IF(P93&lt;=2,"0-2 days",IF(P93&lt;=5,"3-5 days",IF(P93&lt;=10,"6-10 days","Over 10 days"))))</f>
        <v/>
      </c>
    </row>
    <row r="94" customFormat="false" ht="15" hidden="false" customHeight="false" outlineLevel="0" collapsed="false">
      <c r="A94" s="3"/>
      <c r="B94" s="3"/>
      <c r="C94" s="3"/>
      <c r="D94" s="4"/>
      <c r="E94" s="4"/>
      <c r="F94" s="4"/>
      <c r="G94" s="4"/>
      <c r="H94" s="5" t="str">
        <f aca="false">IF(OR(D94="",E94=""),"",NETWORKDAYS.INTL(D94,E94,Settings!$B$4,Settings!$E$4:$E$25)-1)</f>
        <v/>
      </c>
      <c r="I94" s="5" t="str">
        <f aca="false">IF(OR(E94="",F94=""),"",NETWORKDAYS.INTL(E94,F94,Settings!$B$4,Settings!$E$4:$E$25)-1)</f>
        <v/>
      </c>
      <c r="J94" s="5" t="str">
        <f aca="false">IF(OR(F94="",G94=""),"",NETWORKDAYS.INTL(F94,G94,Settings!$B$4,Settings!$E$4:$E$25)-1)</f>
        <v/>
      </c>
      <c r="K94" s="5" t="str">
        <f aca="false">IF(OR(D94="",G94=""),"",NETWORKDAYS.INTL(D94,G94,Settings!$B$4,Settings!$E$4:$E$25)-1)</f>
        <v/>
      </c>
      <c r="L94" s="5" t="str">
        <f aca="false">IF(OR(D94="",G94=""),"",G94-D94)</f>
        <v/>
      </c>
      <c r="M94" s="5" t="str">
        <f aca="false">IFERROR(INDEX(Settings!$B$8:$B$15,MATCH(B94,Settings!$A$8:$A$15,0)),"")</f>
        <v/>
      </c>
      <c r="N94" s="5" t="str">
        <f aca="false">IF(OR(K94="",M94=""),"",IF(K94&lt;=M94,"Within SLA","Breached"))</f>
        <v/>
      </c>
      <c r="O94" s="5" t="str">
        <f aca="false">IF(D94="","",IF(G94="","Pending","Closed"))</f>
        <v/>
      </c>
      <c r="P94" s="5" t="str">
        <f aca="false">IF(O94="Pending",NETWORKDAYS.INTL(D94,Settings!$B$5,Settings!$B$4,Settings!$E$4:$E$25)-1,"")</f>
        <v/>
      </c>
      <c r="Q94" s="5" t="str">
        <f aca="false">IF(P94="","",IF(P94&lt;=2,"0-2 days",IF(P94&lt;=5,"3-5 days",IF(P94&lt;=10,"6-10 days","Over 10 days"))))</f>
        <v/>
      </c>
    </row>
    <row r="95" customFormat="false" ht="15" hidden="false" customHeight="false" outlineLevel="0" collapsed="false">
      <c r="A95" s="3"/>
      <c r="B95" s="3"/>
      <c r="C95" s="3"/>
      <c r="D95" s="4"/>
      <c r="E95" s="4"/>
      <c r="F95" s="4"/>
      <c r="G95" s="4"/>
      <c r="H95" s="5" t="str">
        <f aca="false">IF(OR(D95="",E95=""),"",NETWORKDAYS.INTL(D95,E95,Settings!$B$4,Settings!$E$4:$E$25)-1)</f>
        <v/>
      </c>
      <c r="I95" s="5" t="str">
        <f aca="false">IF(OR(E95="",F95=""),"",NETWORKDAYS.INTL(E95,F95,Settings!$B$4,Settings!$E$4:$E$25)-1)</f>
        <v/>
      </c>
      <c r="J95" s="5" t="str">
        <f aca="false">IF(OR(F95="",G95=""),"",NETWORKDAYS.INTL(F95,G95,Settings!$B$4,Settings!$E$4:$E$25)-1)</f>
        <v/>
      </c>
      <c r="K95" s="5" t="str">
        <f aca="false">IF(OR(D95="",G95=""),"",NETWORKDAYS.INTL(D95,G95,Settings!$B$4,Settings!$E$4:$E$25)-1)</f>
        <v/>
      </c>
      <c r="L95" s="5" t="str">
        <f aca="false">IF(OR(D95="",G95=""),"",G95-D95)</f>
        <v/>
      </c>
      <c r="M95" s="5" t="str">
        <f aca="false">IFERROR(INDEX(Settings!$B$8:$B$15,MATCH(B95,Settings!$A$8:$A$15,0)),"")</f>
        <v/>
      </c>
      <c r="N95" s="5" t="str">
        <f aca="false">IF(OR(K95="",M95=""),"",IF(K95&lt;=M95,"Within SLA","Breached"))</f>
        <v/>
      </c>
      <c r="O95" s="5" t="str">
        <f aca="false">IF(D95="","",IF(G95="","Pending","Closed"))</f>
        <v/>
      </c>
      <c r="P95" s="5" t="str">
        <f aca="false">IF(O95="Pending",NETWORKDAYS.INTL(D95,Settings!$B$5,Settings!$B$4,Settings!$E$4:$E$25)-1,"")</f>
        <v/>
      </c>
      <c r="Q95" s="5" t="str">
        <f aca="false">IF(P95="","",IF(P95&lt;=2,"0-2 days",IF(P95&lt;=5,"3-5 days",IF(P95&lt;=10,"6-10 days","Over 10 days"))))</f>
        <v/>
      </c>
    </row>
    <row r="96" customFormat="false" ht="15" hidden="false" customHeight="false" outlineLevel="0" collapsed="false">
      <c r="A96" s="3"/>
      <c r="B96" s="3"/>
      <c r="C96" s="3"/>
      <c r="D96" s="4"/>
      <c r="E96" s="4"/>
      <c r="F96" s="4"/>
      <c r="G96" s="4"/>
      <c r="H96" s="5" t="str">
        <f aca="false">IF(OR(D96="",E96=""),"",NETWORKDAYS.INTL(D96,E96,Settings!$B$4,Settings!$E$4:$E$25)-1)</f>
        <v/>
      </c>
      <c r="I96" s="5" t="str">
        <f aca="false">IF(OR(E96="",F96=""),"",NETWORKDAYS.INTL(E96,F96,Settings!$B$4,Settings!$E$4:$E$25)-1)</f>
        <v/>
      </c>
      <c r="J96" s="5" t="str">
        <f aca="false">IF(OR(F96="",G96=""),"",NETWORKDAYS.INTL(F96,G96,Settings!$B$4,Settings!$E$4:$E$25)-1)</f>
        <v/>
      </c>
      <c r="K96" s="5" t="str">
        <f aca="false">IF(OR(D96="",G96=""),"",NETWORKDAYS.INTL(D96,G96,Settings!$B$4,Settings!$E$4:$E$25)-1)</f>
        <v/>
      </c>
      <c r="L96" s="5" t="str">
        <f aca="false">IF(OR(D96="",G96=""),"",G96-D96)</f>
        <v/>
      </c>
      <c r="M96" s="5" t="str">
        <f aca="false">IFERROR(INDEX(Settings!$B$8:$B$15,MATCH(B96,Settings!$A$8:$A$15,0)),"")</f>
        <v/>
      </c>
      <c r="N96" s="5" t="str">
        <f aca="false">IF(OR(K96="",M96=""),"",IF(K96&lt;=M96,"Within SLA","Breached"))</f>
        <v/>
      </c>
      <c r="O96" s="5" t="str">
        <f aca="false">IF(D96="","",IF(G96="","Pending","Closed"))</f>
        <v/>
      </c>
      <c r="P96" s="5" t="str">
        <f aca="false">IF(O96="Pending",NETWORKDAYS.INTL(D96,Settings!$B$5,Settings!$B$4,Settings!$E$4:$E$25)-1,"")</f>
        <v/>
      </c>
      <c r="Q96" s="5" t="str">
        <f aca="false">IF(P96="","",IF(P96&lt;=2,"0-2 days",IF(P96&lt;=5,"3-5 days",IF(P96&lt;=10,"6-10 days","Over 10 days"))))</f>
        <v/>
      </c>
    </row>
    <row r="97" customFormat="false" ht="15" hidden="false" customHeight="false" outlineLevel="0" collapsed="false">
      <c r="A97" s="3"/>
      <c r="B97" s="3"/>
      <c r="C97" s="3"/>
      <c r="D97" s="4"/>
      <c r="E97" s="4"/>
      <c r="F97" s="4"/>
      <c r="G97" s="4"/>
      <c r="H97" s="5" t="str">
        <f aca="false">IF(OR(D97="",E97=""),"",NETWORKDAYS.INTL(D97,E97,Settings!$B$4,Settings!$E$4:$E$25)-1)</f>
        <v/>
      </c>
      <c r="I97" s="5" t="str">
        <f aca="false">IF(OR(E97="",F97=""),"",NETWORKDAYS.INTL(E97,F97,Settings!$B$4,Settings!$E$4:$E$25)-1)</f>
        <v/>
      </c>
      <c r="J97" s="5" t="str">
        <f aca="false">IF(OR(F97="",G97=""),"",NETWORKDAYS.INTL(F97,G97,Settings!$B$4,Settings!$E$4:$E$25)-1)</f>
        <v/>
      </c>
      <c r="K97" s="5" t="str">
        <f aca="false">IF(OR(D97="",G97=""),"",NETWORKDAYS.INTL(D97,G97,Settings!$B$4,Settings!$E$4:$E$25)-1)</f>
        <v/>
      </c>
      <c r="L97" s="5" t="str">
        <f aca="false">IF(OR(D97="",G97=""),"",G97-D97)</f>
        <v/>
      </c>
      <c r="M97" s="5" t="str">
        <f aca="false">IFERROR(INDEX(Settings!$B$8:$B$15,MATCH(B97,Settings!$A$8:$A$15,0)),"")</f>
        <v/>
      </c>
      <c r="N97" s="5" t="str">
        <f aca="false">IF(OR(K97="",M97=""),"",IF(K97&lt;=M97,"Within SLA","Breached"))</f>
        <v/>
      </c>
      <c r="O97" s="5" t="str">
        <f aca="false">IF(D97="","",IF(G97="","Pending","Closed"))</f>
        <v/>
      </c>
      <c r="P97" s="5" t="str">
        <f aca="false">IF(O97="Pending",NETWORKDAYS.INTL(D97,Settings!$B$5,Settings!$B$4,Settings!$E$4:$E$25)-1,"")</f>
        <v/>
      </c>
      <c r="Q97" s="5" t="str">
        <f aca="false">IF(P97="","",IF(P97&lt;=2,"0-2 days",IF(P97&lt;=5,"3-5 days",IF(P97&lt;=10,"6-10 days","Over 10 days"))))</f>
        <v/>
      </c>
    </row>
    <row r="98" customFormat="false" ht="15" hidden="false" customHeight="false" outlineLevel="0" collapsed="false">
      <c r="A98" s="3"/>
      <c r="B98" s="3"/>
      <c r="C98" s="3"/>
      <c r="D98" s="4"/>
      <c r="E98" s="4"/>
      <c r="F98" s="4"/>
      <c r="G98" s="4"/>
      <c r="H98" s="5" t="str">
        <f aca="false">IF(OR(D98="",E98=""),"",NETWORKDAYS.INTL(D98,E98,Settings!$B$4,Settings!$E$4:$E$25)-1)</f>
        <v/>
      </c>
      <c r="I98" s="5" t="str">
        <f aca="false">IF(OR(E98="",F98=""),"",NETWORKDAYS.INTL(E98,F98,Settings!$B$4,Settings!$E$4:$E$25)-1)</f>
        <v/>
      </c>
      <c r="J98" s="5" t="str">
        <f aca="false">IF(OR(F98="",G98=""),"",NETWORKDAYS.INTL(F98,G98,Settings!$B$4,Settings!$E$4:$E$25)-1)</f>
        <v/>
      </c>
      <c r="K98" s="5" t="str">
        <f aca="false">IF(OR(D98="",G98=""),"",NETWORKDAYS.INTL(D98,G98,Settings!$B$4,Settings!$E$4:$E$25)-1)</f>
        <v/>
      </c>
      <c r="L98" s="5" t="str">
        <f aca="false">IF(OR(D98="",G98=""),"",G98-D98)</f>
        <v/>
      </c>
      <c r="M98" s="5" t="str">
        <f aca="false">IFERROR(INDEX(Settings!$B$8:$B$15,MATCH(B98,Settings!$A$8:$A$15,0)),"")</f>
        <v/>
      </c>
      <c r="N98" s="5" t="str">
        <f aca="false">IF(OR(K98="",M98=""),"",IF(K98&lt;=M98,"Within SLA","Breached"))</f>
        <v/>
      </c>
      <c r="O98" s="5" t="str">
        <f aca="false">IF(D98="","",IF(G98="","Pending","Closed"))</f>
        <v/>
      </c>
      <c r="P98" s="5" t="str">
        <f aca="false">IF(O98="Pending",NETWORKDAYS.INTL(D98,Settings!$B$5,Settings!$B$4,Settings!$E$4:$E$25)-1,"")</f>
        <v/>
      </c>
      <c r="Q98" s="5" t="str">
        <f aca="false">IF(P98="","",IF(P98&lt;=2,"0-2 days",IF(P98&lt;=5,"3-5 days",IF(P98&lt;=10,"6-10 days","Over 10 days"))))</f>
        <v/>
      </c>
    </row>
    <row r="99" customFormat="false" ht="15" hidden="false" customHeight="false" outlineLevel="0" collapsed="false">
      <c r="A99" s="3"/>
      <c r="B99" s="3"/>
      <c r="C99" s="3"/>
      <c r="D99" s="4"/>
      <c r="E99" s="4"/>
      <c r="F99" s="4"/>
      <c r="G99" s="4"/>
      <c r="H99" s="5" t="str">
        <f aca="false">IF(OR(D99="",E99=""),"",NETWORKDAYS.INTL(D99,E99,Settings!$B$4,Settings!$E$4:$E$25)-1)</f>
        <v/>
      </c>
      <c r="I99" s="5" t="str">
        <f aca="false">IF(OR(E99="",F99=""),"",NETWORKDAYS.INTL(E99,F99,Settings!$B$4,Settings!$E$4:$E$25)-1)</f>
        <v/>
      </c>
      <c r="J99" s="5" t="str">
        <f aca="false">IF(OR(F99="",G99=""),"",NETWORKDAYS.INTL(F99,G99,Settings!$B$4,Settings!$E$4:$E$25)-1)</f>
        <v/>
      </c>
      <c r="K99" s="5" t="str">
        <f aca="false">IF(OR(D99="",G99=""),"",NETWORKDAYS.INTL(D99,G99,Settings!$B$4,Settings!$E$4:$E$25)-1)</f>
        <v/>
      </c>
      <c r="L99" s="5" t="str">
        <f aca="false">IF(OR(D99="",G99=""),"",G99-D99)</f>
        <v/>
      </c>
      <c r="M99" s="5" t="str">
        <f aca="false">IFERROR(INDEX(Settings!$B$8:$B$15,MATCH(B99,Settings!$A$8:$A$15,0)),"")</f>
        <v/>
      </c>
      <c r="N99" s="5" t="str">
        <f aca="false">IF(OR(K99="",M99=""),"",IF(K99&lt;=M99,"Within SLA","Breached"))</f>
        <v/>
      </c>
      <c r="O99" s="5" t="str">
        <f aca="false">IF(D99="","",IF(G99="","Pending","Closed"))</f>
        <v/>
      </c>
      <c r="P99" s="5" t="str">
        <f aca="false">IF(O99="Pending",NETWORKDAYS.INTL(D99,Settings!$B$5,Settings!$B$4,Settings!$E$4:$E$25)-1,"")</f>
        <v/>
      </c>
      <c r="Q99" s="5" t="str">
        <f aca="false">IF(P99="","",IF(P99&lt;=2,"0-2 days",IF(P99&lt;=5,"3-5 days",IF(P99&lt;=10,"6-10 days","Over 10 days"))))</f>
        <v/>
      </c>
    </row>
    <row r="100" customFormat="false" ht="15" hidden="false" customHeight="false" outlineLevel="0" collapsed="false">
      <c r="A100" s="3"/>
      <c r="B100" s="3"/>
      <c r="C100" s="3"/>
      <c r="D100" s="4"/>
      <c r="E100" s="4"/>
      <c r="F100" s="4"/>
      <c r="G100" s="4"/>
      <c r="H100" s="5" t="str">
        <f aca="false">IF(OR(D100="",E100=""),"",NETWORKDAYS.INTL(D100,E100,Settings!$B$4,Settings!$E$4:$E$25)-1)</f>
        <v/>
      </c>
      <c r="I100" s="5" t="str">
        <f aca="false">IF(OR(E100="",F100=""),"",NETWORKDAYS.INTL(E100,F100,Settings!$B$4,Settings!$E$4:$E$25)-1)</f>
        <v/>
      </c>
      <c r="J100" s="5" t="str">
        <f aca="false">IF(OR(F100="",G100=""),"",NETWORKDAYS.INTL(F100,G100,Settings!$B$4,Settings!$E$4:$E$25)-1)</f>
        <v/>
      </c>
      <c r="K100" s="5" t="str">
        <f aca="false">IF(OR(D100="",G100=""),"",NETWORKDAYS.INTL(D100,G100,Settings!$B$4,Settings!$E$4:$E$25)-1)</f>
        <v/>
      </c>
      <c r="L100" s="5" t="str">
        <f aca="false">IF(OR(D100="",G100=""),"",G100-D100)</f>
        <v/>
      </c>
      <c r="M100" s="5" t="str">
        <f aca="false">IFERROR(INDEX(Settings!$B$8:$B$15,MATCH(B100,Settings!$A$8:$A$15,0)),"")</f>
        <v/>
      </c>
      <c r="N100" s="5" t="str">
        <f aca="false">IF(OR(K100="",M100=""),"",IF(K100&lt;=M100,"Within SLA","Breached"))</f>
        <v/>
      </c>
      <c r="O100" s="5" t="str">
        <f aca="false">IF(D100="","",IF(G100="","Pending","Closed"))</f>
        <v/>
      </c>
      <c r="P100" s="5" t="str">
        <f aca="false">IF(O100="Pending",NETWORKDAYS.INTL(D100,Settings!$B$5,Settings!$B$4,Settings!$E$4:$E$25)-1,"")</f>
        <v/>
      </c>
      <c r="Q100" s="5" t="str">
        <f aca="false">IF(P100="","",IF(P100&lt;=2,"0-2 days",IF(P100&lt;=5,"3-5 days",IF(P100&lt;=10,"6-10 days","Over 10 days"))))</f>
        <v/>
      </c>
    </row>
    <row r="101" customFormat="false" ht="15" hidden="false" customHeight="false" outlineLevel="0" collapsed="false">
      <c r="A101" s="3"/>
      <c r="B101" s="3"/>
      <c r="C101" s="3"/>
      <c r="D101" s="4"/>
      <c r="E101" s="4"/>
      <c r="F101" s="4"/>
      <c r="G101" s="4"/>
      <c r="H101" s="5" t="str">
        <f aca="false">IF(OR(D101="",E101=""),"",NETWORKDAYS.INTL(D101,E101,Settings!$B$4,Settings!$E$4:$E$25)-1)</f>
        <v/>
      </c>
      <c r="I101" s="5" t="str">
        <f aca="false">IF(OR(E101="",F101=""),"",NETWORKDAYS.INTL(E101,F101,Settings!$B$4,Settings!$E$4:$E$25)-1)</f>
        <v/>
      </c>
      <c r="J101" s="5" t="str">
        <f aca="false">IF(OR(F101="",G101=""),"",NETWORKDAYS.INTL(F101,G101,Settings!$B$4,Settings!$E$4:$E$25)-1)</f>
        <v/>
      </c>
      <c r="K101" s="5" t="str">
        <f aca="false">IF(OR(D101="",G101=""),"",NETWORKDAYS.INTL(D101,G101,Settings!$B$4,Settings!$E$4:$E$25)-1)</f>
        <v/>
      </c>
      <c r="L101" s="5" t="str">
        <f aca="false">IF(OR(D101="",G101=""),"",G101-D101)</f>
        <v/>
      </c>
      <c r="M101" s="5" t="str">
        <f aca="false">IFERROR(INDEX(Settings!$B$8:$B$15,MATCH(B101,Settings!$A$8:$A$15,0)),"")</f>
        <v/>
      </c>
      <c r="N101" s="5" t="str">
        <f aca="false">IF(OR(K101="",M101=""),"",IF(K101&lt;=M101,"Within SLA","Breached"))</f>
        <v/>
      </c>
      <c r="O101" s="5" t="str">
        <f aca="false">IF(D101="","",IF(G101="","Pending","Closed"))</f>
        <v/>
      </c>
      <c r="P101" s="5" t="str">
        <f aca="false">IF(O101="Pending",NETWORKDAYS.INTL(D101,Settings!$B$5,Settings!$B$4,Settings!$E$4:$E$25)-1,"")</f>
        <v/>
      </c>
      <c r="Q101" s="5" t="str">
        <f aca="false">IF(P101="","",IF(P101&lt;=2,"0-2 days",IF(P101&lt;=5,"3-5 days",IF(P101&lt;=10,"6-10 days","Over 10 days"))))</f>
        <v/>
      </c>
    </row>
    <row r="102" customFormat="false" ht="15" hidden="false" customHeight="false" outlineLevel="0" collapsed="false">
      <c r="A102" s="3"/>
      <c r="B102" s="3"/>
      <c r="C102" s="3"/>
      <c r="D102" s="4"/>
      <c r="E102" s="4"/>
      <c r="F102" s="4"/>
      <c r="G102" s="4"/>
      <c r="H102" s="5" t="str">
        <f aca="false">IF(OR(D102="",E102=""),"",NETWORKDAYS.INTL(D102,E102,Settings!$B$4,Settings!$E$4:$E$25)-1)</f>
        <v/>
      </c>
      <c r="I102" s="5" t="str">
        <f aca="false">IF(OR(E102="",F102=""),"",NETWORKDAYS.INTL(E102,F102,Settings!$B$4,Settings!$E$4:$E$25)-1)</f>
        <v/>
      </c>
      <c r="J102" s="5" t="str">
        <f aca="false">IF(OR(F102="",G102=""),"",NETWORKDAYS.INTL(F102,G102,Settings!$B$4,Settings!$E$4:$E$25)-1)</f>
        <v/>
      </c>
      <c r="K102" s="5" t="str">
        <f aca="false">IF(OR(D102="",G102=""),"",NETWORKDAYS.INTL(D102,G102,Settings!$B$4,Settings!$E$4:$E$25)-1)</f>
        <v/>
      </c>
      <c r="L102" s="5" t="str">
        <f aca="false">IF(OR(D102="",G102=""),"",G102-D102)</f>
        <v/>
      </c>
      <c r="M102" s="5" t="str">
        <f aca="false">IFERROR(INDEX(Settings!$B$8:$B$15,MATCH(B102,Settings!$A$8:$A$15,0)),"")</f>
        <v/>
      </c>
      <c r="N102" s="5" t="str">
        <f aca="false">IF(OR(K102="",M102=""),"",IF(K102&lt;=M102,"Within SLA","Breached"))</f>
        <v/>
      </c>
      <c r="O102" s="5" t="str">
        <f aca="false">IF(D102="","",IF(G102="","Pending","Closed"))</f>
        <v/>
      </c>
      <c r="P102" s="5" t="str">
        <f aca="false">IF(O102="Pending",NETWORKDAYS.INTL(D102,Settings!$B$5,Settings!$B$4,Settings!$E$4:$E$25)-1,"")</f>
        <v/>
      </c>
      <c r="Q102" s="5" t="str">
        <f aca="false">IF(P102="","",IF(P102&lt;=2,"0-2 days",IF(P102&lt;=5,"3-5 days",IF(P102&lt;=10,"6-10 days","Over 10 days"))))</f>
        <v/>
      </c>
    </row>
    <row r="103" customFormat="false" ht="15" hidden="false" customHeight="false" outlineLevel="0" collapsed="false">
      <c r="A103" s="3"/>
      <c r="B103" s="3"/>
      <c r="C103" s="3"/>
      <c r="D103" s="4"/>
      <c r="E103" s="4"/>
      <c r="F103" s="4"/>
      <c r="G103" s="4"/>
      <c r="H103" s="5" t="str">
        <f aca="false">IF(OR(D103="",E103=""),"",NETWORKDAYS.INTL(D103,E103,Settings!$B$4,Settings!$E$4:$E$25)-1)</f>
        <v/>
      </c>
      <c r="I103" s="5" t="str">
        <f aca="false">IF(OR(E103="",F103=""),"",NETWORKDAYS.INTL(E103,F103,Settings!$B$4,Settings!$E$4:$E$25)-1)</f>
        <v/>
      </c>
      <c r="J103" s="5" t="str">
        <f aca="false">IF(OR(F103="",G103=""),"",NETWORKDAYS.INTL(F103,G103,Settings!$B$4,Settings!$E$4:$E$25)-1)</f>
        <v/>
      </c>
      <c r="K103" s="5" t="str">
        <f aca="false">IF(OR(D103="",G103=""),"",NETWORKDAYS.INTL(D103,G103,Settings!$B$4,Settings!$E$4:$E$25)-1)</f>
        <v/>
      </c>
      <c r="L103" s="5" t="str">
        <f aca="false">IF(OR(D103="",G103=""),"",G103-D103)</f>
        <v/>
      </c>
      <c r="M103" s="5" t="str">
        <f aca="false">IFERROR(INDEX(Settings!$B$8:$B$15,MATCH(B103,Settings!$A$8:$A$15,0)),"")</f>
        <v/>
      </c>
      <c r="N103" s="5" t="str">
        <f aca="false">IF(OR(K103="",M103=""),"",IF(K103&lt;=M103,"Within SLA","Breached"))</f>
        <v/>
      </c>
      <c r="O103" s="5" t="str">
        <f aca="false">IF(D103="","",IF(G103="","Pending","Closed"))</f>
        <v/>
      </c>
      <c r="P103" s="5" t="str">
        <f aca="false">IF(O103="Pending",NETWORKDAYS.INTL(D103,Settings!$B$5,Settings!$B$4,Settings!$E$4:$E$25)-1,"")</f>
        <v/>
      </c>
      <c r="Q103" s="5" t="str">
        <f aca="false">IF(P103="","",IF(P103&lt;=2,"0-2 days",IF(P103&lt;=5,"3-5 days",IF(P103&lt;=10,"6-10 days","Over 10 days"))))</f>
        <v/>
      </c>
    </row>
    <row r="104" customFormat="false" ht="15" hidden="false" customHeight="false" outlineLevel="0" collapsed="false">
      <c r="A104" s="3"/>
      <c r="B104" s="3"/>
      <c r="C104" s="3"/>
      <c r="D104" s="4"/>
      <c r="E104" s="4"/>
      <c r="F104" s="4"/>
      <c r="G104" s="4"/>
      <c r="H104" s="5" t="str">
        <f aca="false">IF(OR(D104="",E104=""),"",NETWORKDAYS.INTL(D104,E104,Settings!$B$4,Settings!$E$4:$E$25)-1)</f>
        <v/>
      </c>
      <c r="I104" s="5" t="str">
        <f aca="false">IF(OR(E104="",F104=""),"",NETWORKDAYS.INTL(E104,F104,Settings!$B$4,Settings!$E$4:$E$25)-1)</f>
        <v/>
      </c>
      <c r="J104" s="5" t="str">
        <f aca="false">IF(OR(F104="",G104=""),"",NETWORKDAYS.INTL(F104,G104,Settings!$B$4,Settings!$E$4:$E$25)-1)</f>
        <v/>
      </c>
      <c r="K104" s="5" t="str">
        <f aca="false">IF(OR(D104="",G104=""),"",NETWORKDAYS.INTL(D104,G104,Settings!$B$4,Settings!$E$4:$E$25)-1)</f>
        <v/>
      </c>
      <c r="L104" s="5" t="str">
        <f aca="false">IF(OR(D104="",G104=""),"",G104-D104)</f>
        <v/>
      </c>
      <c r="M104" s="5" t="str">
        <f aca="false">IFERROR(INDEX(Settings!$B$8:$B$15,MATCH(B104,Settings!$A$8:$A$15,0)),"")</f>
        <v/>
      </c>
      <c r="N104" s="5" t="str">
        <f aca="false">IF(OR(K104="",M104=""),"",IF(K104&lt;=M104,"Within SLA","Breached"))</f>
        <v/>
      </c>
      <c r="O104" s="5" t="str">
        <f aca="false">IF(D104="","",IF(G104="","Pending","Closed"))</f>
        <v/>
      </c>
      <c r="P104" s="5" t="str">
        <f aca="false">IF(O104="Pending",NETWORKDAYS.INTL(D104,Settings!$B$5,Settings!$B$4,Settings!$E$4:$E$25)-1,"")</f>
        <v/>
      </c>
      <c r="Q104" s="5" t="str">
        <f aca="false">IF(P104="","",IF(P104&lt;=2,"0-2 days",IF(P104&lt;=5,"3-5 days",IF(P104&lt;=10,"6-10 days","Over 10 days"))))</f>
        <v/>
      </c>
    </row>
    <row r="105" customFormat="false" ht="15" hidden="false" customHeight="false" outlineLevel="0" collapsed="false">
      <c r="A105" s="3"/>
      <c r="B105" s="3"/>
      <c r="C105" s="3"/>
      <c r="D105" s="4"/>
      <c r="E105" s="4"/>
      <c r="F105" s="4"/>
      <c r="G105" s="4"/>
      <c r="H105" s="5" t="str">
        <f aca="false">IF(OR(D105="",E105=""),"",NETWORKDAYS.INTL(D105,E105,Settings!$B$4,Settings!$E$4:$E$25)-1)</f>
        <v/>
      </c>
      <c r="I105" s="5" t="str">
        <f aca="false">IF(OR(E105="",F105=""),"",NETWORKDAYS.INTL(E105,F105,Settings!$B$4,Settings!$E$4:$E$25)-1)</f>
        <v/>
      </c>
      <c r="J105" s="5" t="str">
        <f aca="false">IF(OR(F105="",G105=""),"",NETWORKDAYS.INTL(F105,G105,Settings!$B$4,Settings!$E$4:$E$25)-1)</f>
        <v/>
      </c>
      <c r="K105" s="5" t="str">
        <f aca="false">IF(OR(D105="",G105=""),"",NETWORKDAYS.INTL(D105,G105,Settings!$B$4,Settings!$E$4:$E$25)-1)</f>
        <v/>
      </c>
      <c r="L105" s="5" t="str">
        <f aca="false">IF(OR(D105="",G105=""),"",G105-D105)</f>
        <v/>
      </c>
      <c r="M105" s="5" t="str">
        <f aca="false">IFERROR(INDEX(Settings!$B$8:$B$15,MATCH(B105,Settings!$A$8:$A$15,0)),"")</f>
        <v/>
      </c>
      <c r="N105" s="5" t="str">
        <f aca="false">IF(OR(K105="",M105=""),"",IF(K105&lt;=M105,"Within SLA","Breached"))</f>
        <v/>
      </c>
      <c r="O105" s="5" t="str">
        <f aca="false">IF(D105="","",IF(G105="","Pending","Closed"))</f>
        <v/>
      </c>
      <c r="P105" s="5" t="str">
        <f aca="false">IF(O105="Pending",NETWORKDAYS.INTL(D105,Settings!$B$5,Settings!$B$4,Settings!$E$4:$E$25)-1,"")</f>
        <v/>
      </c>
      <c r="Q105" s="5" t="str">
        <f aca="false">IF(P105="","",IF(P105&lt;=2,"0-2 days",IF(P105&lt;=5,"3-5 days",IF(P105&lt;=10,"6-10 days","Over 10 days"))))</f>
        <v/>
      </c>
    </row>
    <row r="106" customFormat="false" ht="15" hidden="false" customHeight="false" outlineLevel="0" collapsed="false">
      <c r="A106" s="3"/>
      <c r="B106" s="3"/>
      <c r="C106" s="3"/>
      <c r="D106" s="4"/>
      <c r="E106" s="4"/>
      <c r="F106" s="4"/>
      <c r="G106" s="4"/>
      <c r="H106" s="5" t="str">
        <f aca="false">IF(OR(D106="",E106=""),"",NETWORKDAYS.INTL(D106,E106,Settings!$B$4,Settings!$E$4:$E$25)-1)</f>
        <v/>
      </c>
      <c r="I106" s="5" t="str">
        <f aca="false">IF(OR(E106="",F106=""),"",NETWORKDAYS.INTL(E106,F106,Settings!$B$4,Settings!$E$4:$E$25)-1)</f>
        <v/>
      </c>
      <c r="J106" s="5" t="str">
        <f aca="false">IF(OR(F106="",G106=""),"",NETWORKDAYS.INTL(F106,G106,Settings!$B$4,Settings!$E$4:$E$25)-1)</f>
        <v/>
      </c>
      <c r="K106" s="5" t="str">
        <f aca="false">IF(OR(D106="",G106=""),"",NETWORKDAYS.INTL(D106,G106,Settings!$B$4,Settings!$E$4:$E$25)-1)</f>
        <v/>
      </c>
      <c r="L106" s="5" t="str">
        <f aca="false">IF(OR(D106="",G106=""),"",G106-D106)</f>
        <v/>
      </c>
      <c r="M106" s="5" t="str">
        <f aca="false">IFERROR(INDEX(Settings!$B$8:$B$15,MATCH(B106,Settings!$A$8:$A$15,0)),"")</f>
        <v/>
      </c>
      <c r="N106" s="5" t="str">
        <f aca="false">IF(OR(K106="",M106=""),"",IF(K106&lt;=M106,"Within SLA","Breached"))</f>
        <v/>
      </c>
      <c r="O106" s="5" t="str">
        <f aca="false">IF(D106="","",IF(G106="","Pending","Closed"))</f>
        <v/>
      </c>
      <c r="P106" s="5" t="str">
        <f aca="false">IF(O106="Pending",NETWORKDAYS.INTL(D106,Settings!$B$5,Settings!$B$4,Settings!$E$4:$E$25)-1,"")</f>
        <v/>
      </c>
      <c r="Q106" s="5" t="str">
        <f aca="false">IF(P106="","",IF(P106&lt;=2,"0-2 days",IF(P106&lt;=5,"3-5 days",IF(P106&lt;=10,"6-10 days","Over 10 days"))))</f>
        <v/>
      </c>
    </row>
    <row r="107" customFormat="false" ht="15" hidden="false" customHeight="false" outlineLevel="0" collapsed="false">
      <c r="A107" s="3"/>
      <c r="B107" s="3"/>
      <c r="C107" s="3"/>
      <c r="D107" s="4"/>
      <c r="E107" s="4"/>
      <c r="F107" s="4"/>
      <c r="G107" s="4"/>
      <c r="H107" s="5" t="str">
        <f aca="false">IF(OR(D107="",E107=""),"",NETWORKDAYS.INTL(D107,E107,Settings!$B$4,Settings!$E$4:$E$25)-1)</f>
        <v/>
      </c>
      <c r="I107" s="5" t="str">
        <f aca="false">IF(OR(E107="",F107=""),"",NETWORKDAYS.INTL(E107,F107,Settings!$B$4,Settings!$E$4:$E$25)-1)</f>
        <v/>
      </c>
      <c r="J107" s="5" t="str">
        <f aca="false">IF(OR(F107="",G107=""),"",NETWORKDAYS.INTL(F107,G107,Settings!$B$4,Settings!$E$4:$E$25)-1)</f>
        <v/>
      </c>
      <c r="K107" s="5" t="str">
        <f aca="false">IF(OR(D107="",G107=""),"",NETWORKDAYS.INTL(D107,G107,Settings!$B$4,Settings!$E$4:$E$25)-1)</f>
        <v/>
      </c>
      <c r="L107" s="5" t="str">
        <f aca="false">IF(OR(D107="",G107=""),"",G107-D107)</f>
        <v/>
      </c>
      <c r="M107" s="5" t="str">
        <f aca="false">IFERROR(INDEX(Settings!$B$8:$B$15,MATCH(B107,Settings!$A$8:$A$15,0)),"")</f>
        <v/>
      </c>
      <c r="N107" s="5" t="str">
        <f aca="false">IF(OR(K107="",M107=""),"",IF(K107&lt;=M107,"Within SLA","Breached"))</f>
        <v/>
      </c>
      <c r="O107" s="5" t="str">
        <f aca="false">IF(D107="","",IF(G107="","Pending","Closed"))</f>
        <v/>
      </c>
      <c r="P107" s="5" t="str">
        <f aca="false">IF(O107="Pending",NETWORKDAYS.INTL(D107,Settings!$B$5,Settings!$B$4,Settings!$E$4:$E$25)-1,"")</f>
        <v/>
      </c>
      <c r="Q107" s="5" t="str">
        <f aca="false">IF(P107="","",IF(P107&lt;=2,"0-2 days",IF(P107&lt;=5,"3-5 days",IF(P107&lt;=10,"6-10 days","Over 10 days"))))</f>
        <v/>
      </c>
    </row>
    <row r="108" customFormat="false" ht="15" hidden="false" customHeight="false" outlineLevel="0" collapsed="false">
      <c r="A108" s="3"/>
      <c r="B108" s="3"/>
      <c r="C108" s="3"/>
      <c r="D108" s="4"/>
      <c r="E108" s="4"/>
      <c r="F108" s="4"/>
      <c r="G108" s="4"/>
      <c r="H108" s="5" t="str">
        <f aca="false">IF(OR(D108="",E108=""),"",NETWORKDAYS.INTL(D108,E108,Settings!$B$4,Settings!$E$4:$E$25)-1)</f>
        <v/>
      </c>
      <c r="I108" s="5" t="str">
        <f aca="false">IF(OR(E108="",F108=""),"",NETWORKDAYS.INTL(E108,F108,Settings!$B$4,Settings!$E$4:$E$25)-1)</f>
        <v/>
      </c>
      <c r="J108" s="5" t="str">
        <f aca="false">IF(OR(F108="",G108=""),"",NETWORKDAYS.INTL(F108,G108,Settings!$B$4,Settings!$E$4:$E$25)-1)</f>
        <v/>
      </c>
      <c r="K108" s="5" t="str">
        <f aca="false">IF(OR(D108="",G108=""),"",NETWORKDAYS.INTL(D108,G108,Settings!$B$4,Settings!$E$4:$E$25)-1)</f>
        <v/>
      </c>
      <c r="L108" s="5" t="str">
        <f aca="false">IF(OR(D108="",G108=""),"",G108-D108)</f>
        <v/>
      </c>
      <c r="M108" s="5" t="str">
        <f aca="false">IFERROR(INDEX(Settings!$B$8:$B$15,MATCH(B108,Settings!$A$8:$A$15,0)),"")</f>
        <v/>
      </c>
      <c r="N108" s="5" t="str">
        <f aca="false">IF(OR(K108="",M108=""),"",IF(K108&lt;=M108,"Within SLA","Breached"))</f>
        <v/>
      </c>
      <c r="O108" s="5" t="str">
        <f aca="false">IF(D108="","",IF(G108="","Pending","Closed"))</f>
        <v/>
      </c>
      <c r="P108" s="5" t="str">
        <f aca="false">IF(O108="Pending",NETWORKDAYS.INTL(D108,Settings!$B$5,Settings!$B$4,Settings!$E$4:$E$25)-1,"")</f>
        <v/>
      </c>
      <c r="Q108" s="5" t="str">
        <f aca="false">IF(P108="","",IF(P108&lt;=2,"0-2 days",IF(P108&lt;=5,"3-5 days",IF(P108&lt;=10,"6-10 days","Over 10 days"))))</f>
        <v/>
      </c>
    </row>
    <row r="109" customFormat="false" ht="15" hidden="false" customHeight="false" outlineLevel="0" collapsed="false">
      <c r="A109" s="3"/>
      <c r="B109" s="3"/>
      <c r="C109" s="3"/>
      <c r="D109" s="4"/>
      <c r="E109" s="4"/>
      <c r="F109" s="4"/>
      <c r="G109" s="4"/>
      <c r="H109" s="5" t="str">
        <f aca="false">IF(OR(D109="",E109=""),"",NETWORKDAYS.INTL(D109,E109,Settings!$B$4,Settings!$E$4:$E$25)-1)</f>
        <v/>
      </c>
      <c r="I109" s="5" t="str">
        <f aca="false">IF(OR(E109="",F109=""),"",NETWORKDAYS.INTL(E109,F109,Settings!$B$4,Settings!$E$4:$E$25)-1)</f>
        <v/>
      </c>
      <c r="J109" s="5" t="str">
        <f aca="false">IF(OR(F109="",G109=""),"",NETWORKDAYS.INTL(F109,G109,Settings!$B$4,Settings!$E$4:$E$25)-1)</f>
        <v/>
      </c>
      <c r="K109" s="5" t="str">
        <f aca="false">IF(OR(D109="",G109=""),"",NETWORKDAYS.INTL(D109,G109,Settings!$B$4,Settings!$E$4:$E$25)-1)</f>
        <v/>
      </c>
      <c r="L109" s="5" t="str">
        <f aca="false">IF(OR(D109="",G109=""),"",G109-D109)</f>
        <v/>
      </c>
      <c r="M109" s="5" t="str">
        <f aca="false">IFERROR(INDEX(Settings!$B$8:$B$15,MATCH(B109,Settings!$A$8:$A$15,0)),"")</f>
        <v/>
      </c>
      <c r="N109" s="5" t="str">
        <f aca="false">IF(OR(K109="",M109=""),"",IF(K109&lt;=M109,"Within SLA","Breached"))</f>
        <v/>
      </c>
      <c r="O109" s="5" t="str">
        <f aca="false">IF(D109="","",IF(G109="","Pending","Closed"))</f>
        <v/>
      </c>
      <c r="P109" s="5" t="str">
        <f aca="false">IF(O109="Pending",NETWORKDAYS.INTL(D109,Settings!$B$5,Settings!$B$4,Settings!$E$4:$E$25)-1,"")</f>
        <v/>
      </c>
      <c r="Q109" s="5" t="str">
        <f aca="false">IF(P109="","",IF(P109&lt;=2,"0-2 days",IF(P109&lt;=5,"3-5 days",IF(P109&lt;=10,"6-10 days","Over 10 days"))))</f>
        <v/>
      </c>
    </row>
    <row r="110" customFormat="false" ht="15" hidden="false" customHeight="false" outlineLevel="0" collapsed="false">
      <c r="A110" s="3"/>
      <c r="B110" s="3"/>
      <c r="C110" s="3"/>
      <c r="D110" s="4"/>
      <c r="E110" s="4"/>
      <c r="F110" s="4"/>
      <c r="G110" s="4"/>
      <c r="H110" s="5" t="str">
        <f aca="false">IF(OR(D110="",E110=""),"",NETWORKDAYS.INTL(D110,E110,Settings!$B$4,Settings!$E$4:$E$25)-1)</f>
        <v/>
      </c>
      <c r="I110" s="5" t="str">
        <f aca="false">IF(OR(E110="",F110=""),"",NETWORKDAYS.INTL(E110,F110,Settings!$B$4,Settings!$E$4:$E$25)-1)</f>
        <v/>
      </c>
      <c r="J110" s="5" t="str">
        <f aca="false">IF(OR(F110="",G110=""),"",NETWORKDAYS.INTL(F110,G110,Settings!$B$4,Settings!$E$4:$E$25)-1)</f>
        <v/>
      </c>
      <c r="K110" s="5" t="str">
        <f aca="false">IF(OR(D110="",G110=""),"",NETWORKDAYS.INTL(D110,G110,Settings!$B$4,Settings!$E$4:$E$25)-1)</f>
        <v/>
      </c>
      <c r="L110" s="5" t="str">
        <f aca="false">IF(OR(D110="",G110=""),"",G110-D110)</f>
        <v/>
      </c>
      <c r="M110" s="5" t="str">
        <f aca="false">IFERROR(INDEX(Settings!$B$8:$B$15,MATCH(B110,Settings!$A$8:$A$15,0)),"")</f>
        <v/>
      </c>
      <c r="N110" s="5" t="str">
        <f aca="false">IF(OR(K110="",M110=""),"",IF(K110&lt;=M110,"Within SLA","Breached"))</f>
        <v/>
      </c>
      <c r="O110" s="5" t="str">
        <f aca="false">IF(D110="","",IF(G110="","Pending","Closed"))</f>
        <v/>
      </c>
      <c r="P110" s="5" t="str">
        <f aca="false">IF(O110="Pending",NETWORKDAYS.INTL(D110,Settings!$B$5,Settings!$B$4,Settings!$E$4:$E$25)-1,"")</f>
        <v/>
      </c>
      <c r="Q110" s="5" t="str">
        <f aca="false">IF(P110="","",IF(P110&lt;=2,"0-2 days",IF(P110&lt;=5,"3-5 days",IF(P110&lt;=10,"6-10 days","Over 10 days"))))</f>
        <v/>
      </c>
    </row>
    <row r="111" customFormat="false" ht="15" hidden="false" customHeight="false" outlineLevel="0" collapsed="false">
      <c r="A111" s="3"/>
      <c r="B111" s="3"/>
      <c r="C111" s="3"/>
      <c r="D111" s="4"/>
      <c r="E111" s="4"/>
      <c r="F111" s="4"/>
      <c r="G111" s="4"/>
      <c r="H111" s="5" t="str">
        <f aca="false">IF(OR(D111="",E111=""),"",NETWORKDAYS.INTL(D111,E111,Settings!$B$4,Settings!$E$4:$E$25)-1)</f>
        <v/>
      </c>
      <c r="I111" s="5" t="str">
        <f aca="false">IF(OR(E111="",F111=""),"",NETWORKDAYS.INTL(E111,F111,Settings!$B$4,Settings!$E$4:$E$25)-1)</f>
        <v/>
      </c>
      <c r="J111" s="5" t="str">
        <f aca="false">IF(OR(F111="",G111=""),"",NETWORKDAYS.INTL(F111,G111,Settings!$B$4,Settings!$E$4:$E$25)-1)</f>
        <v/>
      </c>
      <c r="K111" s="5" t="str">
        <f aca="false">IF(OR(D111="",G111=""),"",NETWORKDAYS.INTL(D111,G111,Settings!$B$4,Settings!$E$4:$E$25)-1)</f>
        <v/>
      </c>
      <c r="L111" s="5" t="str">
        <f aca="false">IF(OR(D111="",G111=""),"",G111-D111)</f>
        <v/>
      </c>
      <c r="M111" s="5" t="str">
        <f aca="false">IFERROR(INDEX(Settings!$B$8:$B$15,MATCH(B111,Settings!$A$8:$A$15,0)),"")</f>
        <v/>
      </c>
      <c r="N111" s="5" t="str">
        <f aca="false">IF(OR(K111="",M111=""),"",IF(K111&lt;=M111,"Within SLA","Breached"))</f>
        <v/>
      </c>
      <c r="O111" s="5" t="str">
        <f aca="false">IF(D111="","",IF(G111="","Pending","Closed"))</f>
        <v/>
      </c>
      <c r="P111" s="5" t="str">
        <f aca="false">IF(O111="Pending",NETWORKDAYS.INTL(D111,Settings!$B$5,Settings!$B$4,Settings!$E$4:$E$25)-1,"")</f>
        <v/>
      </c>
      <c r="Q111" s="5" t="str">
        <f aca="false">IF(P111="","",IF(P111&lt;=2,"0-2 days",IF(P111&lt;=5,"3-5 days",IF(P111&lt;=10,"6-10 days","Over 10 days"))))</f>
        <v/>
      </c>
    </row>
    <row r="112" customFormat="false" ht="15" hidden="false" customHeight="false" outlineLevel="0" collapsed="false">
      <c r="A112" s="3"/>
      <c r="B112" s="3"/>
      <c r="C112" s="3"/>
      <c r="D112" s="4"/>
      <c r="E112" s="4"/>
      <c r="F112" s="4"/>
      <c r="G112" s="4"/>
      <c r="H112" s="5" t="str">
        <f aca="false">IF(OR(D112="",E112=""),"",NETWORKDAYS.INTL(D112,E112,Settings!$B$4,Settings!$E$4:$E$25)-1)</f>
        <v/>
      </c>
      <c r="I112" s="5" t="str">
        <f aca="false">IF(OR(E112="",F112=""),"",NETWORKDAYS.INTL(E112,F112,Settings!$B$4,Settings!$E$4:$E$25)-1)</f>
        <v/>
      </c>
      <c r="J112" s="5" t="str">
        <f aca="false">IF(OR(F112="",G112=""),"",NETWORKDAYS.INTL(F112,G112,Settings!$B$4,Settings!$E$4:$E$25)-1)</f>
        <v/>
      </c>
      <c r="K112" s="5" t="str">
        <f aca="false">IF(OR(D112="",G112=""),"",NETWORKDAYS.INTL(D112,G112,Settings!$B$4,Settings!$E$4:$E$25)-1)</f>
        <v/>
      </c>
      <c r="L112" s="5" t="str">
        <f aca="false">IF(OR(D112="",G112=""),"",G112-D112)</f>
        <v/>
      </c>
      <c r="M112" s="5" t="str">
        <f aca="false">IFERROR(INDEX(Settings!$B$8:$B$15,MATCH(B112,Settings!$A$8:$A$15,0)),"")</f>
        <v/>
      </c>
      <c r="N112" s="5" t="str">
        <f aca="false">IF(OR(K112="",M112=""),"",IF(K112&lt;=M112,"Within SLA","Breached"))</f>
        <v/>
      </c>
      <c r="O112" s="5" t="str">
        <f aca="false">IF(D112="","",IF(G112="","Pending","Closed"))</f>
        <v/>
      </c>
      <c r="P112" s="5" t="str">
        <f aca="false">IF(O112="Pending",NETWORKDAYS.INTL(D112,Settings!$B$5,Settings!$B$4,Settings!$E$4:$E$25)-1,"")</f>
        <v/>
      </c>
      <c r="Q112" s="5" t="str">
        <f aca="false">IF(P112="","",IF(P112&lt;=2,"0-2 days",IF(P112&lt;=5,"3-5 days",IF(P112&lt;=10,"6-10 days","Over 10 days"))))</f>
        <v/>
      </c>
    </row>
    <row r="113" customFormat="false" ht="15" hidden="false" customHeight="false" outlineLevel="0" collapsed="false">
      <c r="A113" s="3"/>
      <c r="B113" s="3"/>
      <c r="C113" s="3"/>
      <c r="D113" s="4"/>
      <c r="E113" s="4"/>
      <c r="F113" s="4"/>
      <c r="G113" s="4"/>
      <c r="H113" s="5" t="str">
        <f aca="false">IF(OR(D113="",E113=""),"",NETWORKDAYS.INTL(D113,E113,Settings!$B$4,Settings!$E$4:$E$25)-1)</f>
        <v/>
      </c>
      <c r="I113" s="5" t="str">
        <f aca="false">IF(OR(E113="",F113=""),"",NETWORKDAYS.INTL(E113,F113,Settings!$B$4,Settings!$E$4:$E$25)-1)</f>
        <v/>
      </c>
      <c r="J113" s="5" t="str">
        <f aca="false">IF(OR(F113="",G113=""),"",NETWORKDAYS.INTL(F113,G113,Settings!$B$4,Settings!$E$4:$E$25)-1)</f>
        <v/>
      </c>
      <c r="K113" s="5" t="str">
        <f aca="false">IF(OR(D113="",G113=""),"",NETWORKDAYS.INTL(D113,G113,Settings!$B$4,Settings!$E$4:$E$25)-1)</f>
        <v/>
      </c>
      <c r="L113" s="5" t="str">
        <f aca="false">IF(OR(D113="",G113=""),"",G113-D113)</f>
        <v/>
      </c>
      <c r="M113" s="5" t="str">
        <f aca="false">IFERROR(INDEX(Settings!$B$8:$B$15,MATCH(B113,Settings!$A$8:$A$15,0)),"")</f>
        <v/>
      </c>
      <c r="N113" s="5" t="str">
        <f aca="false">IF(OR(K113="",M113=""),"",IF(K113&lt;=M113,"Within SLA","Breached"))</f>
        <v/>
      </c>
      <c r="O113" s="5" t="str">
        <f aca="false">IF(D113="","",IF(G113="","Pending","Closed"))</f>
        <v/>
      </c>
      <c r="P113" s="5" t="str">
        <f aca="false">IF(O113="Pending",NETWORKDAYS.INTL(D113,Settings!$B$5,Settings!$B$4,Settings!$E$4:$E$25)-1,"")</f>
        <v/>
      </c>
      <c r="Q113" s="5" t="str">
        <f aca="false">IF(P113="","",IF(P113&lt;=2,"0-2 days",IF(P113&lt;=5,"3-5 days",IF(P113&lt;=10,"6-10 days","Over 10 days"))))</f>
        <v/>
      </c>
    </row>
    <row r="114" customFormat="false" ht="15" hidden="false" customHeight="false" outlineLevel="0" collapsed="false">
      <c r="A114" s="3"/>
      <c r="B114" s="3"/>
      <c r="C114" s="3"/>
      <c r="D114" s="4"/>
      <c r="E114" s="4"/>
      <c r="F114" s="4"/>
      <c r="G114" s="4"/>
      <c r="H114" s="5" t="str">
        <f aca="false">IF(OR(D114="",E114=""),"",NETWORKDAYS.INTL(D114,E114,Settings!$B$4,Settings!$E$4:$E$25)-1)</f>
        <v/>
      </c>
      <c r="I114" s="5" t="str">
        <f aca="false">IF(OR(E114="",F114=""),"",NETWORKDAYS.INTL(E114,F114,Settings!$B$4,Settings!$E$4:$E$25)-1)</f>
        <v/>
      </c>
      <c r="J114" s="5" t="str">
        <f aca="false">IF(OR(F114="",G114=""),"",NETWORKDAYS.INTL(F114,G114,Settings!$B$4,Settings!$E$4:$E$25)-1)</f>
        <v/>
      </c>
      <c r="K114" s="5" t="str">
        <f aca="false">IF(OR(D114="",G114=""),"",NETWORKDAYS.INTL(D114,G114,Settings!$B$4,Settings!$E$4:$E$25)-1)</f>
        <v/>
      </c>
      <c r="L114" s="5" t="str">
        <f aca="false">IF(OR(D114="",G114=""),"",G114-D114)</f>
        <v/>
      </c>
      <c r="M114" s="5" t="str">
        <f aca="false">IFERROR(INDEX(Settings!$B$8:$B$15,MATCH(B114,Settings!$A$8:$A$15,0)),"")</f>
        <v/>
      </c>
      <c r="N114" s="5" t="str">
        <f aca="false">IF(OR(K114="",M114=""),"",IF(K114&lt;=M114,"Within SLA","Breached"))</f>
        <v/>
      </c>
      <c r="O114" s="5" t="str">
        <f aca="false">IF(D114="","",IF(G114="","Pending","Closed"))</f>
        <v/>
      </c>
      <c r="P114" s="5" t="str">
        <f aca="false">IF(O114="Pending",NETWORKDAYS.INTL(D114,Settings!$B$5,Settings!$B$4,Settings!$E$4:$E$25)-1,"")</f>
        <v/>
      </c>
      <c r="Q114" s="5" t="str">
        <f aca="false">IF(P114="","",IF(P114&lt;=2,"0-2 days",IF(P114&lt;=5,"3-5 days",IF(P114&lt;=10,"6-10 days","Over 10 days"))))</f>
        <v/>
      </c>
    </row>
    <row r="115" customFormat="false" ht="15" hidden="false" customHeight="false" outlineLevel="0" collapsed="false">
      <c r="A115" s="3"/>
      <c r="B115" s="3"/>
      <c r="C115" s="3"/>
      <c r="D115" s="4"/>
      <c r="E115" s="4"/>
      <c r="F115" s="4"/>
      <c r="G115" s="4"/>
      <c r="H115" s="5" t="str">
        <f aca="false">IF(OR(D115="",E115=""),"",NETWORKDAYS.INTL(D115,E115,Settings!$B$4,Settings!$E$4:$E$25)-1)</f>
        <v/>
      </c>
      <c r="I115" s="5" t="str">
        <f aca="false">IF(OR(E115="",F115=""),"",NETWORKDAYS.INTL(E115,F115,Settings!$B$4,Settings!$E$4:$E$25)-1)</f>
        <v/>
      </c>
      <c r="J115" s="5" t="str">
        <f aca="false">IF(OR(F115="",G115=""),"",NETWORKDAYS.INTL(F115,G115,Settings!$B$4,Settings!$E$4:$E$25)-1)</f>
        <v/>
      </c>
      <c r="K115" s="5" t="str">
        <f aca="false">IF(OR(D115="",G115=""),"",NETWORKDAYS.INTL(D115,G115,Settings!$B$4,Settings!$E$4:$E$25)-1)</f>
        <v/>
      </c>
      <c r="L115" s="5" t="str">
        <f aca="false">IF(OR(D115="",G115=""),"",G115-D115)</f>
        <v/>
      </c>
      <c r="M115" s="5" t="str">
        <f aca="false">IFERROR(INDEX(Settings!$B$8:$B$15,MATCH(B115,Settings!$A$8:$A$15,0)),"")</f>
        <v/>
      </c>
      <c r="N115" s="5" t="str">
        <f aca="false">IF(OR(K115="",M115=""),"",IF(K115&lt;=M115,"Within SLA","Breached"))</f>
        <v/>
      </c>
      <c r="O115" s="5" t="str">
        <f aca="false">IF(D115="","",IF(G115="","Pending","Closed"))</f>
        <v/>
      </c>
      <c r="P115" s="5" t="str">
        <f aca="false">IF(O115="Pending",NETWORKDAYS.INTL(D115,Settings!$B$5,Settings!$B$4,Settings!$E$4:$E$25)-1,"")</f>
        <v/>
      </c>
      <c r="Q115" s="5" t="str">
        <f aca="false">IF(P115="","",IF(P115&lt;=2,"0-2 days",IF(P115&lt;=5,"3-5 days",IF(P115&lt;=10,"6-10 days","Over 10 days"))))</f>
        <v/>
      </c>
    </row>
    <row r="116" customFormat="false" ht="15" hidden="false" customHeight="false" outlineLevel="0" collapsed="false">
      <c r="A116" s="3"/>
      <c r="B116" s="3"/>
      <c r="C116" s="3"/>
      <c r="D116" s="4"/>
      <c r="E116" s="4"/>
      <c r="F116" s="4"/>
      <c r="G116" s="4"/>
      <c r="H116" s="5" t="str">
        <f aca="false">IF(OR(D116="",E116=""),"",NETWORKDAYS.INTL(D116,E116,Settings!$B$4,Settings!$E$4:$E$25)-1)</f>
        <v/>
      </c>
      <c r="I116" s="5" t="str">
        <f aca="false">IF(OR(E116="",F116=""),"",NETWORKDAYS.INTL(E116,F116,Settings!$B$4,Settings!$E$4:$E$25)-1)</f>
        <v/>
      </c>
      <c r="J116" s="5" t="str">
        <f aca="false">IF(OR(F116="",G116=""),"",NETWORKDAYS.INTL(F116,G116,Settings!$B$4,Settings!$E$4:$E$25)-1)</f>
        <v/>
      </c>
      <c r="K116" s="5" t="str">
        <f aca="false">IF(OR(D116="",G116=""),"",NETWORKDAYS.INTL(D116,G116,Settings!$B$4,Settings!$E$4:$E$25)-1)</f>
        <v/>
      </c>
      <c r="L116" s="5" t="str">
        <f aca="false">IF(OR(D116="",G116=""),"",G116-D116)</f>
        <v/>
      </c>
      <c r="M116" s="5" t="str">
        <f aca="false">IFERROR(INDEX(Settings!$B$8:$B$15,MATCH(B116,Settings!$A$8:$A$15,0)),"")</f>
        <v/>
      </c>
      <c r="N116" s="5" t="str">
        <f aca="false">IF(OR(K116="",M116=""),"",IF(K116&lt;=M116,"Within SLA","Breached"))</f>
        <v/>
      </c>
      <c r="O116" s="5" t="str">
        <f aca="false">IF(D116="","",IF(G116="","Pending","Closed"))</f>
        <v/>
      </c>
      <c r="P116" s="5" t="str">
        <f aca="false">IF(O116="Pending",NETWORKDAYS.INTL(D116,Settings!$B$5,Settings!$B$4,Settings!$E$4:$E$25)-1,"")</f>
        <v/>
      </c>
      <c r="Q116" s="5" t="str">
        <f aca="false">IF(P116="","",IF(P116&lt;=2,"0-2 days",IF(P116&lt;=5,"3-5 days",IF(P116&lt;=10,"6-10 days","Over 10 days"))))</f>
        <v/>
      </c>
    </row>
    <row r="117" customFormat="false" ht="15" hidden="false" customHeight="false" outlineLevel="0" collapsed="false">
      <c r="A117" s="3"/>
      <c r="B117" s="3"/>
      <c r="C117" s="3"/>
      <c r="D117" s="4"/>
      <c r="E117" s="4"/>
      <c r="F117" s="4"/>
      <c r="G117" s="4"/>
      <c r="H117" s="5" t="str">
        <f aca="false">IF(OR(D117="",E117=""),"",NETWORKDAYS.INTL(D117,E117,Settings!$B$4,Settings!$E$4:$E$25)-1)</f>
        <v/>
      </c>
      <c r="I117" s="5" t="str">
        <f aca="false">IF(OR(E117="",F117=""),"",NETWORKDAYS.INTL(E117,F117,Settings!$B$4,Settings!$E$4:$E$25)-1)</f>
        <v/>
      </c>
      <c r="J117" s="5" t="str">
        <f aca="false">IF(OR(F117="",G117=""),"",NETWORKDAYS.INTL(F117,G117,Settings!$B$4,Settings!$E$4:$E$25)-1)</f>
        <v/>
      </c>
      <c r="K117" s="5" t="str">
        <f aca="false">IF(OR(D117="",G117=""),"",NETWORKDAYS.INTL(D117,G117,Settings!$B$4,Settings!$E$4:$E$25)-1)</f>
        <v/>
      </c>
      <c r="L117" s="5" t="str">
        <f aca="false">IF(OR(D117="",G117=""),"",G117-D117)</f>
        <v/>
      </c>
      <c r="M117" s="5" t="str">
        <f aca="false">IFERROR(INDEX(Settings!$B$8:$B$15,MATCH(B117,Settings!$A$8:$A$15,0)),"")</f>
        <v/>
      </c>
      <c r="N117" s="5" t="str">
        <f aca="false">IF(OR(K117="",M117=""),"",IF(K117&lt;=M117,"Within SLA","Breached"))</f>
        <v/>
      </c>
      <c r="O117" s="5" t="str">
        <f aca="false">IF(D117="","",IF(G117="","Pending","Closed"))</f>
        <v/>
      </c>
      <c r="P117" s="5" t="str">
        <f aca="false">IF(O117="Pending",NETWORKDAYS.INTL(D117,Settings!$B$5,Settings!$B$4,Settings!$E$4:$E$25)-1,"")</f>
        <v/>
      </c>
      <c r="Q117" s="5" t="str">
        <f aca="false">IF(P117="","",IF(P117&lt;=2,"0-2 days",IF(P117&lt;=5,"3-5 days",IF(P117&lt;=10,"6-10 days","Over 10 days"))))</f>
        <v/>
      </c>
    </row>
    <row r="118" customFormat="false" ht="15" hidden="false" customHeight="false" outlineLevel="0" collapsed="false">
      <c r="A118" s="3"/>
      <c r="B118" s="3"/>
      <c r="C118" s="3"/>
      <c r="D118" s="4"/>
      <c r="E118" s="4"/>
      <c r="F118" s="4"/>
      <c r="G118" s="4"/>
      <c r="H118" s="5" t="str">
        <f aca="false">IF(OR(D118="",E118=""),"",NETWORKDAYS.INTL(D118,E118,Settings!$B$4,Settings!$E$4:$E$25)-1)</f>
        <v/>
      </c>
      <c r="I118" s="5" t="str">
        <f aca="false">IF(OR(E118="",F118=""),"",NETWORKDAYS.INTL(E118,F118,Settings!$B$4,Settings!$E$4:$E$25)-1)</f>
        <v/>
      </c>
      <c r="J118" s="5" t="str">
        <f aca="false">IF(OR(F118="",G118=""),"",NETWORKDAYS.INTL(F118,G118,Settings!$B$4,Settings!$E$4:$E$25)-1)</f>
        <v/>
      </c>
      <c r="K118" s="5" t="str">
        <f aca="false">IF(OR(D118="",G118=""),"",NETWORKDAYS.INTL(D118,G118,Settings!$B$4,Settings!$E$4:$E$25)-1)</f>
        <v/>
      </c>
      <c r="L118" s="5" t="str">
        <f aca="false">IF(OR(D118="",G118=""),"",G118-D118)</f>
        <v/>
      </c>
      <c r="M118" s="5" t="str">
        <f aca="false">IFERROR(INDEX(Settings!$B$8:$B$15,MATCH(B118,Settings!$A$8:$A$15,0)),"")</f>
        <v/>
      </c>
      <c r="N118" s="5" t="str">
        <f aca="false">IF(OR(K118="",M118=""),"",IF(K118&lt;=M118,"Within SLA","Breached"))</f>
        <v/>
      </c>
      <c r="O118" s="5" t="str">
        <f aca="false">IF(D118="","",IF(G118="","Pending","Closed"))</f>
        <v/>
      </c>
      <c r="P118" s="5" t="str">
        <f aca="false">IF(O118="Pending",NETWORKDAYS.INTL(D118,Settings!$B$5,Settings!$B$4,Settings!$E$4:$E$25)-1,"")</f>
        <v/>
      </c>
      <c r="Q118" s="5" t="str">
        <f aca="false">IF(P118="","",IF(P118&lt;=2,"0-2 days",IF(P118&lt;=5,"3-5 days",IF(P118&lt;=10,"6-10 days","Over 10 days"))))</f>
        <v/>
      </c>
    </row>
    <row r="119" customFormat="false" ht="15" hidden="false" customHeight="false" outlineLevel="0" collapsed="false">
      <c r="A119" s="3"/>
      <c r="B119" s="3"/>
      <c r="C119" s="3"/>
      <c r="D119" s="4"/>
      <c r="E119" s="4"/>
      <c r="F119" s="4"/>
      <c r="G119" s="4"/>
      <c r="H119" s="5" t="str">
        <f aca="false">IF(OR(D119="",E119=""),"",NETWORKDAYS.INTL(D119,E119,Settings!$B$4,Settings!$E$4:$E$25)-1)</f>
        <v/>
      </c>
      <c r="I119" s="5" t="str">
        <f aca="false">IF(OR(E119="",F119=""),"",NETWORKDAYS.INTL(E119,F119,Settings!$B$4,Settings!$E$4:$E$25)-1)</f>
        <v/>
      </c>
      <c r="J119" s="5" t="str">
        <f aca="false">IF(OR(F119="",G119=""),"",NETWORKDAYS.INTL(F119,G119,Settings!$B$4,Settings!$E$4:$E$25)-1)</f>
        <v/>
      </c>
      <c r="K119" s="5" t="str">
        <f aca="false">IF(OR(D119="",G119=""),"",NETWORKDAYS.INTL(D119,G119,Settings!$B$4,Settings!$E$4:$E$25)-1)</f>
        <v/>
      </c>
      <c r="L119" s="5" t="str">
        <f aca="false">IF(OR(D119="",G119=""),"",G119-D119)</f>
        <v/>
      </c>
      <c r="M119" s="5" t="str">
        <f aca="false">IFERROR(INDEX(Settings!$B$8:$B$15,MATCH(B119,Settings!$A$8:$A$15,0)),"")</f>
        <v/>
      </c>
      <c r="N119" s="5" t="str">
        <f aca="false">IF(OR(K119="",M119=""),"",IF(K119&lt;=M119,"Within SLA","Breached"))</f>
        <v/>
      </c>
      <c r="O119" s="5" t="str">
        <f aca="false">IF(D119="","",IF(G119="","Pending","Closed"))</f>
        <v/>
      </c>
      <c r="P119" s="5" t="str">
        <f aca="false">IF(O119="Pending",NETWORKDAYS.INTL(D119,Settings!$B$5,Settings!$B$4,Settings!$E$4:$E$25)-1,"")</f>
        <v/>
      </c>
      <c r="Q119" s="5" t="str">
        <f aca="false">IF(P119="","",IF(P119&lt;=2,"0-2 days",IF(P119&lt;=5,"3-5 days",IF(P119&lt;=10,"6-10 days","Over 10 days"))))</f>
        <v/>
      </c>
    </row>
    <row r="120" customFormat="false" ht="15" hidden="false" customHeight="false" outlineLevel="0" collapsed="false">
      <c r="A120" s="3"/>
      <c r="B120" s="3"/>
      <c r="C120" s="3"/>
      <c r="D120" s="4"/>
      <c r="E120" s="4"/>
      <c r="F120" s="4"/>
      <c r="G120" s="4"/>
      <c r="H120" s="5" t="str">
        <f aca="false">IF(OR(D120="",E120=""),"",NETWORKDAYS.INTL(D120,E120,Settings!$B$4,Settings!$E$4:$E$25)-1)</f>
        <v/>
      </c>
      <c r="I120" s="5" t="str">
        <f aca="false">IF(OR(E120="",F120=""),"",NETWORKDAYS.INTL(E120,F120,Settings!$B$4,Settings!$E$4:$E$25)-1)</f>
        <v/>
      </c>
      <c r="J120" s="5" t="str">
        <f aca="false">IF(OR(F120="",G120=""),"",NETWORKDAYS.INTL(F120,G120,Settings!$B$4,Settings!$E$4:$E$25)-1)</f>
        <v/>
      </c>
      <c r="K120" s="5" t="str">
        <f aca="false">IF(OR(D120="",G120=""),"",NETWORKDAYS.INTL(D120,G120,Settings!$B$4,Settings!$E$4:$E$25)-1)</f>
        <v/>
      </c>
      <c r="L120" s="5" t="str">
        <f aca="false">IF(OR(D120="",G120=""),"",G120-D120)</f>
        <v/>
      </c>
      <c r="M120" s="5" t="str">
        <f aca="false">IFERROR(INDEX(Settings!$B$8:$B$15,MATCH(B120,Settings!$A$8:$A$15,0)),"")</f>
        <v/>
      </c>
      <c r="N120" s="5" t="str">
        <f aca="false">IF(OR(K120="",M120=""),"",IF(K120&lt;=M120,"Within SLA","Breached"))</f>
        <v/>
      </c>
      <c r="O120" s="5" t="str">
        <f aca="false">IF(D120="","",IF(G120="","Pending","Closed"))</f>
        <v/>
      </c>
      <c r="P120" s="5" t="str">
        <f aca="false">IF(O120="Pending",NETWORKDAYS.INTL(D120,Settings!$B$5,Settings!$B$4,Settings!$E$4:$E$25)-1,"")</f>
        <v/>
      </c>
      <c r="Q120" s="5" t="str">
        <f aca="false">IF(P120="","",IF(P120&lt;=2,"0-2 days",IF(P120&lt;=5,"3-5 days",IF(P120&lt;=10,"6-10 days","Over 10 days"))))</f>
        <v/>
      </c>
    </row>
    <row r="121" customFormat="false" ht="15" hidden="false" customHeight="false" outlineLevel="0" collapsed="false">
      <c r="A121" s="3"/>
      <c r="B121" s="3"/>
      <c r="C121" s="3"/>
      <c r="D121" s="4"/>
      <c r="E121" s="4"/>
      <c r="F121" s="4"/>
      <c r="G121" s="4"/>
      <c r="H121" s="5" t="str">
        <f aca="false">IF(OR(D121="",E121=""),"",NETWORKDAYS.INTL(D121,E121,Settings!$B$4,Settings!$E$4:$E$25)-1)</f>
        <v/>
      </c>
      <c r="I121" s="5" t="str">
        <f aca="false">IF(OR(E121="",F121=""),"",NETWORKDAYS.INTL(E121,F121,Settings!$B$4,Settings!$E$4:$E$25)-1)</f>
        <v/>
      </c>
      <c r="J121" s="5" t="str">
        <f aca="false">IF(OR(F121="",G121=""),"",NETWORKDAYS.INTL(F121,G121,Settings!$B$4,Settings!$E$4:$E$25)-1)</f>
        <v/>
      </c>
      <c r="K121" s="5" t="str">
        <f aca="false">IF(OR(D121="",G121=""),"",NETWORKDAYS.INTL(D121,G121,Settings!$B$4,Settings!$E$4:$E$25)-1)</f>
        <v/>
      </c>
      <c r="L121" s="5" t="str">
        <f aca="false">IF(OR(D121="",G121=""),"",G121-D121)</f>
        <v/>
      </c>
      <c r="M121" s="5" t="str">
        <f aca="false">IFERROR(INDEX(Settings!$B$8:$B$15,MATCH(B121,Settings!$A$8:$A$15,0)),"")</f>
        <v/>
      </c>
      <c r="N121" s="5" t="str">
        <f aca="false">IF(OR(K121="",M121=""),"",IF(K121&lt;=M121,"Within SLA","Breached"))</f>
        <v/>
      </c>
      <c r="O121" s="5" t="str">
        <f aca="false">IF(D121="","",IF(G121="","Pending","Closed"))</f>
        <v/>
      </c>
      <c r="P121" s="5" t="str">
        <f aca="false">IF(O121="Pending",NETWORKDAYS.INTL(D121,Settings!$B$5,Settings!$B$4,Settings!$E$4:$E$25)-1,"")</f>
        <v/>
      </c>
      <c r="Q121" s="5" t="str">
        <f aca="false">IF(P121="","",IF(P121&lt;=2,"0-2 days",IF(P121&lt;=5,"3-5 days",IF(P121&lt;=10,"6-10 days","Over 10 days"))))</f>
        <v/>
      </c>
    </row>
    <row r="122" customFormat="false" ht="15" hidden="false" customHeight="false" outlineLevel="0" collapsed="false">
      <c r="A122" s="3"/>
      <c r="B122" s="3"/>
      <c r="C122" s="3"/>
      <c r="D122" s="4"/>
      <c r="E122" s="4"/>
      <c r="F122" s="4"/>
      <c r="G122" s="4"/>
      <c r="H122" s="5" t="str">
        <f aca="false">IF(OR(D122="",E122=""),"",NETWORKDAYS.INTL(D122,E122,Settings!$B$4,Settings!$E$4:$E$25)-1)</f>
        <v/>
      </c>
      <c r="I122" s="5" t="str">
        <f aca="false">IF(OR(E122="",F122=""),"",NETWORKDAYS.INTL(E122,F122,Settings!$B$4,Settings!$E$4:$E$25)-1)</f>
        <v/>
      </c>
      <c r="J122" s="5" t="str">
        <f aca="false">IF(OR(F122="",G122=""),"",NETWORKDAYS.INTL(F122,G122,Settings!$B$4,Settings!$E$4:$E$25)-1)</f>
        <v/>
      </c>
      <c r="K122" s="5" t="str">
        <f aca="false">IF(OR(D122="",G122=""),"",NETWORKDAYS.INTL(D122,G122,Settings!$B$4,Settings!$E$4:$E$25)-1)</f>
        <v/>
      </c>
      <c r="L122" s="5" t="str">
        <f aca="false">IF(OR(D122="",G122=""),"",G122-D122)</f>
        <v/>
      </c>
      <c r="M122" s="5" t="str">
        <f aca="false">IFERROR(INDEX(Settings!$B$8:$B$15,MATCH(B122,Settings!$A$8:$A$15,0)),"")</f>
        <v/>
      </c>
      <c r="N122" s="5" t="str">
        <f aca="false">IF(OR(K122="",M122=""),"",IF(K122&lt;=M122,"Within SLA","Breached"))</f>
        <v/>
      </c>
      <c r="O122" s="5" t="str">
        <f aca="false">IF(D122="","",IF(G122="","Pending","Closed"))</f>
        <v/>
      </c>
      <c r="P122" s="5" t="str">
        <f aca="false">IF(O122="Pending",NETWORKDAYS.INTL(D122,Settings!$B$5,Settings!$B$4,Settings!$E$4:$E$25)-1,"")</f>
        <v/>
      </c>
      <c r="Q122" s="5" t="str">
        <f aca="false">IF(P122="","",IF(P122&lt;=2,"0-2 days",IF(P122&lt;=5,"3-5 days",IF(P122&lt;=10,"6-10 days","Over 10 days"))))</f>
        <v/>
      </c>
    </row>
    <row r="123" customFormat="false" ht="15" hidden="false" customHeight="false" outlineLevel="0" collapsed="false">
      <c r="A123" s="3"/>
      <c r="B123" s="3"/>
      <c r="C123" s="3"/>
      <c r="D123" s="4"/>
      <c r="E123" s="4"/>
      <c r="F123" s="4"/>
      <c r="G123" s="4"/>
      <c r="H123" s="5" t="str">
        <f aca="false">IF(OR(D123="",E123=""),"",NETWORKDAYS.INTL(D123,E123,Settings!$B$4,Settings!$E$4:$E$25)-1)</f>
        <v/>
      </c>
      <c r="I123" s="5" t="str">
        <f aca="false">IF(OR(E123="",F123=""),"",NETWORKDAYS.INTL(E123,F123,Settings!$B$4,Settings!$E$4:$E$25)-1)</f>
        <v/>
      </c>
      <c r="J123" s="5" t="str">
        <f aca="false">IF(OR(F123="",G123=""),"",NETWORKDAYS.INTL(F123,G123,Settings!$B$4,Settings!$E$4:$E$25)-1)</f>
        <v/>
      </c>
      <c r="K123" s="5" t="str">
        <f aca="false">IF(OR(D123="",G123=""),"",NETWORKDAYS.INTL(D123,G123,Settings!$B$4,Settings!$E$4:$E$25)-1)</f>
        <v/>
      </c>
      <c r="L123" s="5" t="str">
        <f aca="false">IF(OR(D123="",G123=""),"",G123-D123)</f>
        <v/>
      </c>
      <c r="M123" s="5" t="str">
        <f aca="false">IFERROR(INDEX(Settings!$B$8:$B$15,MATCH(B123,Settings!$A$8:$A$15,0)),"")</f>
        <v/>
      </c>
      <c r="N123" s="5" t="str">
        <f aca="false">IF(OR(K123="",M123=""),"",IF(K123&lt;=M123,"Within SLA","Breached"))</f>
        <v/>
      </c>
      <c r="O123" s="5" t="str">
        <f aca="false">IF(D123="","",IF(G123="","Pending","Closed"))</f>
        <v/>
      </c>
      <c r="P123" s="5" t="str">
        <f aca="false">IF(O123="Pending",NETWORKDAYS.INTL(D123,Settings!$B$5,Settings!$B$4,Settings!$E$4:$E$25)-1,"")</f>
        <v/>
      </c>
      <c r="Q123" s="5" t="str">
        <f aca="false">IF(P123="","",IF(P123&lt;=2,"0-2 days",IF(P123&lt;=5,"3-5 days",IF(P123&lt;=10,"6-10 days","Over 10 days"))))</f>
        <v/>
      </c>
    </row>
    <row r="124" customFormat="false" ht="15" hidden="false" customHeight="false" outlineLevel="0" collapsed="false">
      <c r="A124" s="3"/>
      <c r="B124" s="3"/>
      <c r="C124" s="3"/>
      <c r="D124" s="4"/>
      <c r="E124" s="4"/>
      <c r="F124" s="4"/>
      <c r="G124" s="4"/>
      <c r="H124" s="5" t="str">
        <f aca="false">IF(OR(D124="",E124=""),"",NETWORKDAYS.INTL(D124,E124,Settings!$B$4,Settings!$E$4:$E$25)-1)</f>
        <v/>
      </c>
      <c r="I124" s="5" t="str">
        <f aca="false">IF(OR(E124="",F124=""),"",NETWORKDAYS.INTL(E124,F124,Settings!$B$4,Settings!$E$4:$E$25)-1)</f>
        <v/>
      </c>
      <c r="J124" s="5" t="str">
        <f aca="false">IF(OR(F124="",G124=""),"",NETWORKDAYS.INTL(F124,G124,Settings!$B$4,Settings!$E$4:$E$25)-1)</f>
        <v/>
      </c>
      <c r="K124" s="5" t="str">
        <f aca="false">IF(OR(D124="",G124=""),"",NETWORKDAYS.INTL(D124,G124,Settings!$B$4,Settings!$E$4:$E$25)-1)</f>
        <v/>
      </c>
      <c r="L124" s="5" t="str">
        <f aca="false">IF(OR(D124="",G124=""),"",G124-D124)</f>
        <v/>
      </c>
      <c r="M124" s="5" t="str">
        <f aca="false">IFERROR(INDEX(Settings!$B$8:$B$15,MATCH(B124,Settings!$A$8:$A$15,0)),"")</f>
        <v/>
      </c>
      <c r="N124" s="5" t="str">
        <f aca="false">IF(OR(K124="",M124=""),"",IF(K124&lt;=M124,"Within SLA","Breached"))</f>
        <v/>
      </c>
      <c r="O124" s="5" t="str">
        <f aca="false">IF(D124="","",IF(G124="","Pending","Closed"))</f>
        <v/>
      </c>
      <c r="P124" s="5" t="str">
        <f aca="false">IF(O124="Pending",NETWORKDAYS.INTL(D124,Settings!$B$5,Settings!$B$4,Settings!$E$4:$E$25)-1,"")</f>
        <v/>
      </c>
      <c r="Q124" s="5" t="str">
        <f aca="false">IF(P124="","",IF(P124&lt;=2,"0-2 days",IF(P124&lt;=5,"3-5 days",IF(P124&lt;=10,"6-10 days","Over 10 days"))))</f>
        <v/>
      </c>
    </row>
    <row r="125" customFormat="false" ht="15" hidden="false" customHeight="false" outlineLevel="0" collapsed="false">
      <c r="A125" s="3"/>
      <c r="B125" s="3"/>
      <c r="C125" s="3"/>
      <c r="D125" s="4"/>
      <c r="E125" s="4"/>
      <c r="F125" s="4"/>
      <c r="G125" s="4"/>
      <c r="H125" s="5" t="str">
        <f aca="false">IF(OR(D125="",E125=""),"",NETWORKDAYS.INTL(D125,E125,Settings!$B$4,Settings!$E$4:$E$25)-1)</f>
        <v/>
      </c>
      <c r="I125" s="5" t="str">
        <f aca="false">IF(OR(E125="",F125=""),"",NETWORKDAYS.INTL(E125,F125,Settings!$B$4,Settings!$E$4:$E$25)-1)</f>
        <v/>
      </c>
      <c r="J125" s="5" t="str">
        <f aca="false">IF(OR(F125="",G125=""),"",NETWORKDAYS.INTL(F125,G125,Settings!$B$4,Settings!$E$4:$E$25)-1)</f>
        <v/>
      </c>
      <c r="K125" s="5" t="str">
        <f aca="false">IF(OR(D125="",G125=""),"",NETWORKDAYS.INTL(D125,G125,Settings!$B$4,Settings!$E$4:$E$25)-1)</f>
        <v/>
      </c>
      <c r="L125" s="5" t="str">
        <f aca="false">IF(OR(D125="",G125=""),"",G125-D125)</f>
        <v/>
      </c>
      <c r="M125" s="5" t="str">
        <f aca="false">IFERROR(INDEX(Settings!$B$8:$B$15,MATCH(B125,Settings!$A$8:$A$15,0)),"")</f>
        <v/>
      </c>
      <c r="N125" s="5" t="str">
        <f aca="false">IF(OR(K125="",M125=""),"",IF(K125&lt;=M125,"Within SLA","Breached"))</f>
        <v/>
      </c>
      <c r="O125" s="5" t="str">
        <f aca="false">IF(D125="","",IF(G125="","Pending","Closed"))</f>
        <v/>
      </c>
      <c r="P125" s="5" t="str">
        <f aca="false">IF(O125="Pending",NETWORKDAYS.INTL(D125,Settings!$B$5,Settings!$B$4,Settings!$E$4:$E$25)-1,"")</f>
        <v/>
      </c>
      <c r="Q125" s="5" t="str">
        <f aca="false">IF(P125="","",IF(P125&lt;=2,"0-2 days",IF(P125&lt;=5,"3-5 days",IF(P125&lt;=10,"6-10 days","Over 10 days"))))</f>
        <v/>
      </c>
    </row>
    <row r="126" customFormat="false" ht="15" hidden="false" customHeight="false" outlineLevel="0" collapsed="false">
      <c r="A126" s="3"/>
      <c r="B126" s="3"/>
      <c r="C126" s="3"/>
      <c r="D126" s="4"/>
      <c r="E126" s="4"/>
      <c r="F126" s="4"/>
      <c r="G126" s="4"/>
      <c r="H126" s="5" t="str">
        <f aca="false">IF(OR(D126="",E126=""),"",NETWORKDAYS.INTL(D126,E126,Settings!$B$4,Settings!$E$4:$E$25)-1)</f>
        <v/>
      </c>
      <c r="I126" s="5" t="str">
        <f aca="false">IF(OR(E126="",F126=""),"",NETWORKDAYS.INTL(E126,F126,Settings!$B$4,Settings!$E$4:$E$25)-1)</f>
        <v/>
      </c>
      <c r="J126" s="5" t="str">
        <f aca="false">IF(OR(F126="",G126=""),"",NETWORKDAYS.INTL(F126,G126,Settings!$B$4,Settings!$E$4:$E$25)-1)</f>
        <v/>
      </c>
      <c r="K126" s="5" t="str">
        <f aca="false">IF(OR(D126="",G126=""),"",NETWORKDAYS.INTL(D126,G126,Settings!$B$4,Settings!$E$4:$E$25)-1)</f>
        <v/>
      </c>
      <c r="L126" s="5" t="str">
        <f aca="false">IF(OR(D126="",G126=""),"",G126-D126)</f>
        <v/>
      </c>
      <c r="M126" s="5" t="str">
        <f aca="false">IFERROR(INDEX(Settings!$B$8:$B$15,MATCH(B126,Settings!$A$8:$A$15,0)),"")</f>
        <v/>
      </c>
      <c r="N126" s="5" t="str">
        <f aca="false">IF(OR(K126="",M126=""),"",IF(K126&lt;=M126,"Within SLA","Breached"))</f>
        <v/>
      </c>
      <c r="O126" s="5" t="str">
        <f aca="false">IF(D126="","",IF(G126="","Pending","Closed"))</f>
        <v/>
      </c>
      <c r="P126" s="5" t="str">
        <f aca="false">IF(O126="Pending",NETWORKDAYS.INTL(D126,Settings!$B$5,Settings!$B$4,Settings!$E$4:$E$25)-1,"")</f>
        <v/>
      </c>
      <c r="Q126" s="5" t="str">
        <f aca="false">IF(P126="","",IF(P126&lt;=2,"0-2 days",IF(P126&lt;=5,"3-5 days",IF(P126&lt;=10,"6-10 days","Over 10 days"))))</f>
        <v/>
      </c>
    </row>
    <row r="127" customFormat="false" ht="15" hidden="false" customHeight="false" outlineLevel="0" collapsed="false">
      <c r="A127" s="3"/>
      <c r="B127" s="3"/>
      <c r="C127" s="3"/>
      <c r="D127" s="4"/>
      <c r="E127" s="4"/>
      <c r="F127" s="4"/>
      <c r="G127" s="4"/>
      <c r="H127" s="5" t="str">
        <f aca="false">IF(OR(D127="",E127=""),"",NETWORKDAYS.INTL(D127,E127,Settings!$B$4,Settings!$E$4:$E$25)-1)</f>
        <v/>
      </c>
      <c r="I127" s="5" t="str">
        <f aca="false">IF(OR(E127="",F127=""),"",NETWORKDAYS.INTL(E127,F127,Settings!$B$4,Settings!$E$4:$E$25)-1)</f>
        <v/>
      </c>
      <c r="J127" s="5" t="str">
        <f aca="false">IF(OR(F127="",G127=""),"",NETWORKDAYS.INTL(F127,G127,Settings!$B$4,Settings!$E$4:$E$25)-1)</f>
        <v/>
      </c>
      <c r="K127" s="5" t="str">
        <f aca="false">IF(OR(D127="",G127=""),"",NETWORKDAYS.INTL(D127,G127,Settings!$B$4,Settings!$E$4:$E$25)-1)</f>
        <v/>
      </c>
      <c r="L127" s="5" t="str">
        <f aca="false">IF(OR(D127="",G127=""),"",G127-D127)</f>
        <v/>
      </c>
      <c r="M127" s="5" t="str">
        <f aca="false">IFERROR(INDEX(Settings!$B$8:$B$15,MATCH(B127,Settings!$A$8:$A$15,0)),"")</f>
        <v/>
      </c>
      <c r="N127" s="5" t="str">
        <f aca="false">IF(OR(K127="",M127=""),"",IF(K127&lt;=M127,"Within SLA","Breached"))</f>
        <v/>
      </c>
      <c r="O127" s="5" t="str">
        <f aca="false">IF(D127="","",IF(G127="","Pending","Closed"))</f>
        <v/>
      </c>
      <c r="P127" s="5" t="str">
        <f aca="false">IF(O127="Pending",NETWORKDAYS.INTL(D127,Settings!$B$5,Settings!$B$4,Settings!$E$4:$E$25)-1,"")</f>
        <v/>
      </c>
      <c r="Q127" s="5" t="str">
        <f aca="false">IF(P127="","",IF(P127&lt;=2,"0-2 days",IF(P127&lt;=5,"3-5 days",IF(P127&lt;=10,"6-10 days","Over 10 days"))))</f>
        <v/>
      </c>
    </row>
    <row r="128" customFormat="false" ht="15" hidden="false" customHeight="false" outlineLevel="0" collapsed="false">
      <c r="A128" s="3"/>
      <c r="B128" s="3"/>
      <c r="C128" s="3"/>
      <c r="D128" s="4"/>
      <c r="E128" s="4"/>
      <c r="F128" s="4"/>
      <c r="G128" s="4"/>
      <c r="H128" s="5" t="str">
        <f aca="false">IF(OR(D128="",E128=""),"",NETWORKDAYS.INTL(D128,E128,Settings!$B$4,Settings!$E$4:$E$25)-1)</f>
        <v/>
      </c>
      <c r="I128" s="5" t="str">
        <f aca="false">IF(OR(E128="",F128=""),"",NETWORKDAYS.INTL(E128,F128,Settings!$B$4,Settings!$E$4:$E$25)-1)</f>
        <v/>
      </c>
      <c r="J128" s="5" t="str">
        <f aca="false">IF(OR(F128="",G128=""),"",NETWORKDAYS.INTL(F128,G128,Settings!$B$4,Settings!$E$4:$E$25)-1)</f>
        <v/>
      </c>
      <c r="K128" s="5" t="str">
        <f aca="false">IF(OR(D128="",G128=""),"",NETWORKDAYS.INTL(D128,G128,Settings!$B$4,Settings!$E$4:$E$25)-1)</f>
        <v/>
      </c>
      <c r="L128" s="5" t="str">
        <f aca="false">IF(OR(D128="",G128=""),"",G128-D128)</f>
        <v/>
      </c>
      <c r="M128" s="5" t="str">
        <f aca="false">IFERROR(INDEX(Settings!$B$8:$B$15,MATCH(B128,Settings!$A$8:$A$15,0)),"")</f>
        <v/>
      </c>
      <c r="N128" s="5" t="str">
        <f aca="false">IF(OR(K128="",M128=""),"",IF(K128&lt;=M128,"Within SLA","Breached"))</f>
        <v/>
      </c>
      <c r="O128" s="5" t="str">
        <f aca="false">IF(D128="","",IF(G128="","Pending","Closed"))</f>
        <v/>
      </c>
      <c r="P128" s="5" t="str">
        <f aca="false">IF(O128="Pending",NETWORKDAYS.INTL(D128,Settings!$B$5,Settings!$B$4,Settings!$E$4:$E$25)-1,"")</f>
        <v/>
      </c>
      <c r="Q128" s="5" t="str">
        <f aca="false">IF(P128="","",IF(P128&lt;=2,"0-2 days",IF(P128&lt;=5,"3-5 days",IF(P128&lt;=10,"6-10 days","Over 10 days"))))</f>
        <v/>
      </c>
    </row>
    <row r="129" customFormat="false" ht="15" hidden="false" customHeight="false" outlineLevel="0" collapsed="false">
      <c r="A129" s="3"/>
      <c r="B129" s="3"/>
      <c r="C129" s="3"/>
      <c r="D129" s="4"/>
      <c r="E129" s="4"/>
      <c r="F129" s="4"/>
      <c r="G129" s="4"/>
      <c r="H129" s="5" t="str">
        <f aca="false">IF(OR(D129="",E129=""),"",NETWORKDAYS.INTL(D129,E129,Settings!$B$4,Settings!$E$4:$E$25)-1)</f>
        <v/>
      </c>
      <c r="I129" s="5" t="str">
        <f aca="false">IF(OR(E129="",F129=""),"",NETWORKDAYS.INTL(E129,F129,Settings!$B$4,Settings!$E$4:$E$25)-1)</f>
        <v/>
      </c>
      <c r="J129" s="5" t="str">
        <f aca="false">IF(OR(F129="",G129=""),"",NETWORKDAYS.INTL(F129,G129,Settings!$B$4,Settings!$E$4:$E$25)-1)</f>
        <v/>
      </c>
      <c r="K129" s="5" t="str">
        <f aca="false">IF(OR(D129="",G129=""),"",NETWORKDAYS.INTL(D129,G129,Settings!$B$4,Settings!$E$4:$E$25)-1)</f>
        <v/>
      </c>
      <c r="L129" s="5" t="str">
        <f aca="false">IF(OR(D129="",G129=""),"",G129-D129)</f>
        <v/>
      </c>
      <c r="M129" s="5" t="str">
        <f aca="false">IFERROR(INDEX(Settings!$B$8:$B$15,MATCH(B129,Settings!$A$8:$A$15,0)),"")</f>
        <v/>
      </c>
      <c r="N129" s="5" t="str">
        <f aca="false">IF(OR(K129="",M129=""),"",IF(K129&lt;=M129,"Within SLA","Breached"))</f>
        <v/>
      </c>
      <c r="O129" s="5" t="str">
        <f aca="false">IF(D129="","",IF(G129="","Pending","Closed"))</f>
        <v/>
      </c>
      <c r="P129" s="5" t="str">
        <f aca="false">IF(O129="Pending",NETWORKDAYS.INTL(D129,Settings!$B$5,Settings!$B$4,Settings!$E$4:$E$25)-1,"")</f>
        <v/>
      </c>
      <c r="Q129" s="5" t="str">
        <f aca="false">IF(P129="","",IF(P129&lt;=2,"0-2 days",IF(P129&lt;=5,"3-5 days",IF(P129&lt;=10,"6-10 days","Over 10 days"))))</f>
        <v/>
      </c>
    </row>
    <row r="130" customFormat="false" ht="15" hidden="false" customHeight="false" outlineLevel="0" collapsed="false">
      <c r="A130" s="3"/>
      <c r="B130" s="3"/>
      <c r="C130" s="3"/>
      <c r="D130" s="4"/>
      <c r="E130" s="4"/>
      <c r="F130" s="4"/>
      <c r="G130" s="4"/>
      <c r="H130" s="5" t="str">
        <f aca="false">IF(OR(D130="",E130=""),"",NETWORKDAYS.INTL(D130,E130,Settings!$B$4,Settings!$E$4:$E$25)-1)</f>
        <v/>
      </c>
      <c r="I130" s="5" t="str">
        <f aca="false">IF(OR(E130="",F130=""),"",NETWORKDAYS.INTL(E130,F130,Settings!$B$4,Settings!$E$4:$E$25)-1)</f>
        <v/>
      </c>
      <c r="J130" s="5" t="str">
        <f aca="false">IF(OR(F130="",G130=""),"",NETWORKDAYS.INTL(F130,G130,Settings!$B$4,Settings!$E$4:$E$25)-1)</f>
        <v/>
      </c>
      <c r="K130" s="5" t="str">
        <f aca="false">IF(OR(D130="",G130=""),"",NETWORKDAYS.INTL(D130,G130,Settings!$B$4,Settings!$E$4:$E$25)-1)</f>
        <v/>
      </c>
      <c r="L130" s="5" t="str">
        <f aca="false">IF(OR(D130="",G130=""),"",G130-D130)</f>
        <v/>
      </c>
      <c r="M130" s="5" t="str">
        <f aca="false">IFERROR(INDEX(Settings!$B$8:$B$15,MATCH(B130,Settings!$A$8:$A$15,0)),"")</f>
        <v/>
      </c>
      <c r="N130" s="5" t="str">
        <f aca="false">IF(OR(K130="",M130=""),"",IF(K130&lt;=M130,"Within SLA","Breached"))</f>
        <v/>
      </c>
      <c r="O130" s="5" t="str">
        <f aca="false">IF(D130="","",IF(G130="","Pending","Closed"))</f>
        <v/>
      </c>
      <c r="P130" s="5" t="str">
        <f aca="false">IF(O130="Pending",NETWORKDAYS.INTL(D130,Settings!$B$5,Settings!$B$4,Settings!$E$4:$E$25)-1,"")</f>
        <v/>
      </c>
      <c r="Q130" s="5" t="str">
        <f aca="false">IF(P130="","",IF(P130&lt;=2,"0-2 days",IF(P130&lt;=5,"3-5 days",IF(P130&lt;=10,"6-10 days","Over 10 days"))))</f>
        <v/>
      </c>
    </row>
    <row r="131" customFormat="false" ht="15" hidden="false" customHeight="false" outlineLevel="0" collapsed="false">
      <c r="A131" s="3"/>
      <c r="B131" s="3"/>
      <c r="C131" s="3"/>
      <c r="D131" s="4"/>
      <c r="E131" s="4"/>
      <c r="F131" s="4"/>
      <c r="G131" s="4"/>
      <c r="H131" s="5" t="str">
        <f aca="false">IF(OR(D131="",E131=""),"",NETWORKDAYS.INTL(D131,E131,Settings!$B$4,Settings!$E$4:$E$25)-1)</f>
        <v/>
      </c>
      <c r="I131" s="5" t="str">
        <f aca="false">IF(OR(E131="",F131=""),"",NETWORKDAYS.INTL(E131,F131,Settings!$B$4,Settings!$E$4:$E$25)-1)</f>
        <v/>
      </c>
      <c r="J131" s="5" t="str">
        <f aca="false">IF(OR(F131="",G131=""),"",NETWORKDAYS.INTL(F131,G131,Settings!$B$4,Settings!$E$4:$E$25)-1)</f>
        <v/>
      </c>
      <c r="K131" s="5" t="str">
        <f aca="false">IF(OR(D131="",G131=""),"",NETWORKDAYS.INTL(D131,G131,Settings!$B$4,Settings!$E$4:$E$25)-1)</f>
        <v/>
      </c>
      <c r="L131" s="5" t="str">
        <f aca="false">IF(OR(D131="",G131=""),"",G131-D131)</f>
        <v/>
      </c>
      <c r="M131" s="5" t="str">
        <f aca="false">IFERROR(INDEX(Settings!$B$8:$B$15,MATCH(B131,Settings!$A$8:$A$15,0)),"")</f>
        <v/>
      </c>
      <c r="N131" s="5" t="str">
        <f aca="false">IF(OR(K131="",M131=""),"",IF(K131&lt;=M131,"Within SLA","Breached"))</f>
        <v/>
      </c>
      <c r="O131" s="5" t="str">
        <f aca="false">IF(D131="","",IF(G131="","Pending","Closed"))</f>
        <v/>
      </c>
      <c r="P131" s="5" t="str">
        <f aca="false">IF(O131="Pending",NETWORKDAYS.INTL(D131,Settings!$B$5,Settings!$B$4,Settings!$E$4:$E$25)-1,"")</f>
        <v/>
      </c>
      <c r="Q131" s="5" t="str">
        <f aca="false">IF(P131="","",IF(P131&lt;=2,"0-2 days",IF(P131&lt;=5,"3-5 days",IF(P131&lt;=10,"6-10 days","Over 10 days"))))</f>
        <v/>
      </c>
    </row>
    <row r="132" customFormat="false" ht="15" hidden="false" customHeight="false" outlineLevel="0" collapsed="false">
      <c r="A132" s="3"/>
      <c r="B132" s="3"/>
      <c r="C132" s="3"/>
      <c r="D132" s="4"/>
      <c r="E132" s="4"/>
      <c r="F132" s="4"/>
      <c r="G132" s="4"/>
      <c r="H132" s="5" t="str">
        <f aca="false">IF(OR(D132="",E132=""),"",NETWORKDAYS.INTL(D132,E132,Settings!$B$4,Settings!$E$4:$E$25)-1)</f>
        <v/>
      </c>
      <c r="I132" s="5" t="str">
        <f aca="false">IF(OR(E132="",F132=""),"",NETWORKDAYS.INTL(E132,F132,Settings!$B$4,Settings!$E$4:$E$25)-1)</f>
        <v/>
      </c>
      <c r="J132" s="5" t="str">
        <f aca="false">IF(OR(F132="",G132=""),"",NETWORKDAYS.INTL(F132,G132,Settings!$B$4,Settings!$E$4:$E$25)-1)</f>
        <v/>
      </c>
      <c r="K132" s="5" t="str">
        <f aca="false">IF(OR(D132="",G132=""),"",NETWORKDAYS.INTL(D132,G132,Settings!$B$4,Settings!$E$4:$E$25)-1)</f>
        <v/>
      </c>
      <c r="L132" s="5" t="str">
        <f aca="false">IF(OR(D132="",G132=""),"",G132-D132)</f>
        <v/>
      </c>
      <c r="M132" s="5" t="str">
        <f aca="false">IFERROR(INDEX(Settings!$B$8:$B$15,MATCH(B132,Settings!$A$8:$A$15,0)),"")</f>
        <v/>
      </c>
      <c r="N132" s="5" t="str">
        <f aca="false">IF(OR(K132="",M132=""),"",IF(K132&lt;=M132,"Within SLA","Breached"))</f>
        <v/>
      </c>
      <c r="O132" s="5" t="str">
        <f aca="false">IF(D132="","",IF(G132="","Pending","Closed"))</f>
        <v/>
      </c>
      <c r="P132" s="5" t="str">
        <f aca="false">IF(O132="Pending",NETWORKDAYS.INTL(D132,Settings!$B$5,Settings!$B$4,Settings!$E$4:$E$25)-1,"")</f>
        <v/>
      </c>
      <c r="Q132" s="5" t="str">
        <f aca="false">IF(P132="","",IF(P132&lt;=2,"0-2 days",IF(P132&lt;=5,"3-5 days",IF(P132&lt;=10,"6-10 days","Over 10 days"))))</f>
        <v/>
      </c>
    </row>
    <row r="133" customFormat="false" ht="15" hidden="false" customHeight="false" outlineLevel="0" collapsed="false">
      <c r="A133" s="3"/>
      <c r="B133" s="3"/>
      <c r="C133" s="3"/>
      <c r="D133" s="4"/>
      <c r="E133" s="4"/>
      <c r="F133" s="4"/>
      <c r="G133" s="4"/>
      <c r="H133" s="5" t="str">
        <f aca="false">IF(OR(D133="",E133=""),"",NETWORKDAYS.INTL(D133,E133,Settings!$B$4,Settings!$E$4:$E$25)-1)</f>
        <v/>
      </c>
      <c r="I133" s="5" t="str">
        <f aca="false">IF(OR(E133="",F133=""),"",NETWORKDAYS.INTL(E133,F133,Settings!$B$4,Settings!$E$4:$E$25)-1)</f>
        <v/>
      </c>
      <c r="J133" s="5" t="str">
        <f aca="false">IF(OR(F133="",G133=""),"",NETWORKDAYS.INTL(F133,G133,Settings!$B$4,Settings!$E$4:$E$25)-1)</f>
        <v/>
      </c>
      <c r="K133" s="5" t="str">
        <f aca="false">IF(OR(D133="",G133=""),"",NETWORKDAYS.INTL(D133,G133,Settings!$B$4,Settings!$E$4:$E$25)-1)</f>
        <v/>
      </c>
      <c r="L133" s="5" t="str">
        <f aca="false">IF(OR(D133="",G133=""),"",G133-D133)</f>
        <v/>
      </c>
      <c r="M133" s="5" t="str">
        <f aca="false">IFERROR(INDEX(Settings!$B$8:$B$15,MATCH(B133,Settings!$A$8:$A$15,0)),"")</f>
        <v/>
      </c>
      <c r="N133" s="5" t="str">
        <f aca="false">IF(OR(K133="",M133=""),"",IF(K133&lt;=M133,"Within SLA","Breached"))</f>
        <v/>
      </c>
      <c r="O133" s="5" t="str">
        <f aca="false">IF(D133="","",IF(G133="","Pending","Closed"))</f>
        <v/>
      </c>
      <c r="P133" s="5" t="str">
        <f aca="false">IF(O133="Pending",NETWORKDAYS.INTL(D133,Settings!$B$5,Settings!$B$4,Settings!$E$4:$E$25)-1,"")</f>
        <v/>
      </c>
      <c r="Q133" s="5" t="str">
        <f aca="false">IF(P133="","",IF(P133&lt;=2,"0-2 days",IF(P133&lt;=5,"3-5 days",IF(P133&lt;=10,"6-10 days","Over 10 days"))))</f>
        <v/>
      </c>
    </row>
    <row r="134" customFormat="false" ht="15" hidden="false" customHeight="false" outlineLevel="0" collapsed="false">
      <c r="A134" s="3"/>
      <c r="B134" s="3"/>
      <c r="C134" s="3"/>
      <c r="D134" s="4"/>
      <c r="E134" s="4"/>
      <c r="F134" s="4"/>
      <c r="G134" s="4"/>
      <c r="H134" s="5" t="str">
        <f aca="false">IF(OR(D134="",E134=""),"",NETWORKDAYS.INTL(D134,E134,Settings!$B$4,Settings!$E$4:$E$25)-1)</f>
        <v/>
      </c>
      <c r="I134" s="5" t="str">
        <f aca="false">IF(OR(E134="",F134=""),"",NETWORKDAYS.INTL(E134,F134,Settings!$B$4,Settings!$E$4:$E$25)-1)</f>
        <v/>
      </c>
      <c r="J134" s="5" t="str">
        <f aca="false">IF(OR(F134="",G134=""),"",NETWORKDAYS.INTL(F134,G134,Settings!$B$4,Settings!$E$4:$E$25)-1)</f>
        <v/>
      </c>
      <c r="K134" s="5" t="str">
        <f aca="false">IF(OR(D134="",G134=""),"",NETWORKDAYS.INTL(D134,G134,Settings!$B$4,Settings!$E$4:$E$25)-1)</f>
        <v/>
      </c>
      <c r="L134" s="5" t="str">
        <f aca="false">IF(OR(D134="",G134=""),"",G134-D134)</f>
        <v/>
      </c>
      <c r="M134" s="5" t="str">
        <f aca="false">IFERROR(INDEX(Settings!$B$8:$B$15,MATCH(B134,Settings!$A$8:$A$15,0)),"")</f>
        <v/>
      </c>
      <c r="N134" s="5" t="str">
        <f aca="false">IF(OR(K134="",M134=""),"",IF(K134&lt;=M134,"Within SLA","Breached"))</f>
        <v/>
      </c>
      <c r="O134" s="5" t="str">
        <f aca="false">IF(D134="","",IF(G134="","Pending","Closed"))</f>
        <v/>
      </c>
      <c r="P134" s="5" t="str">
        <f aca="false">IF(O134="Pending",NETWORKDAYS.INTL(D134,Settings!$B$5,Settings!$B$4,Settings!$E$4:$E$25)-1,"")</f>
        <v/>
      </c>
      <c r="Q134" s="5" t="str">
        <f aca="false">IF(P134="","",IF(P134&lt;=2,"0-2 days",IF(P134&lt;=5,"3-5 days",IF(P134&lt;=10,"6-10 days","Over 10 days"))))</f>
        <v/>
      </c>
    </row>
    <row r="135" customFormat="false" ht="15" hidden="false" customHeight="false" outlineLevel="0" collapsed="false">
      <c r="A135" s="3"/>
      <c r="B135" s="3"/>
      <c r="C135" s="3"/>
      <c r="D135" s="4"/>
      <c r="E135" s="4"/>
      <c r="F135" s="4"/>
      <c r="G135" s="4"/>
      <c r="H135" s="5" t="str">
        <f aca="false">IF(OR(D135="",E135=""),"",NETWORKDAYS.INTL(D135,E135,Settings!$B$4,Settings!$E$4:$E$25)-1)</f>
        <v/>
      </c>
      <c r="I135" s="5" t="str">
        <f aca="false">IF(OR(E135="",F135=""),"",NETWORKDAYS.INTL(E135,F135,Settings!$B$4,Settings!$E$4:$E$25)-1)</f>
        <v/>
      </c>
      <c r="J135" s="5" t="str">
        <f aca="false">IF(OR(F135="",G135=""),"",NETWORKDAYS.INTL(F135,G135,Settings!$B$4,Settings!$E$4:$E$25)-1)</f>
        <v/>
      </c>
      <c r="K135" s="5" t="str">
        <f aca="false">IF(OR(D135="",G135=""),"",NETWORKDAYS.INTL(D135,G135,Settings!$B$4,Settings!$E$4:$E$25)-1)</f>
        <v/>
      </c>
      <c r="L135" s="5" t="str">
        <f aca="false">IF(OR(D135="",G135=""),"",G135-D135)</f>
        <v/>
      </c>
      <c r="M135" s="5" t="str">
        <f aca="false">IFERROR(INDEX(Settings!$B$8:$B$15,MATCH(B135,Settings!$A$8:$A$15,0)),"")</f>
        <v/>
      </c>
      <c r="N135" s="5" t="str">
        <f aca="false">IF(OR(K135="",M135=""),"",IF(K135&lt;=M135,"Within SLA","Breached"))</f>
        <v/>
      </c>
      <c r="O135" s="5" t="str">
        <f aca="false">IF(D135="","",IF(G135="","Pending","Closed"))</f>
        <v/>
      </c>
      <c r="P135" s="5" t="str">
        <f aca="false">IF(O135="Pending",NETWORKDAYS.INTL(D135,Settings!$B$5,Settings!$B$4,Settings!$E$4:$E$25)-1,"")</f>
        <v/>
      </c>
      <c r="Q135" s="5" t="str">
        <f aca="false">IF(P135="","",IF(P135&lt;=2,"0-2 days",IF(P135&lt;=5,"3-5 days",IF(P135&lt;=10,"6-10 days","Over 10 days"))))</f>
        <v/>
      </c>
    </row>
    <row r="136" customFormat="false" ht="15" hidden="false" customHeight="false" outlineLevel="0" collapsed="false">
      <c r="A136" s="3"/>
      <c r="B136" s="3"/>
      <c r="C136" s="3"/>
      <c r="D136" s="4"/>
      <c r="E136" s="4"/>
      <c r="F136" s="4"/>
      <c r="G136" s="4"/>
      <c r="H136" s="5" t="str">
        <f aca="false">IF(OR(D136="",E136=""),"",NETWORKDAYS.INTL(D136,E136,Settings!$B$4,Settings!$E$4:$E$25)-1)</f>
        <v/>
      </c>
      <c r="I136" s="5" t="str">
        <f aca="false">IF(OR(E136="",F136=""),"",NETWORKDAYS.INTL(E136,F136,Settings!$B$4,Settings!$E$4:$E$25)-1)</f>
        <v/>
      </c>
      <c r="J136" s="5" t="str">
        <f aca="false">IF(OR(F136="",G136=""),"",NETWORKDAYS.INTL(F136,G136,Settings!$B$4,Settings!$E$4:$E$25)-1)</f>
        <v/>
      </c>
      <c r="K136" s="5" t="str">
        <f aca="false">IF(OR(D136="",G136=""),"",NETWORKDAYS.INTL(D136,G136,Settings!$B$4,Settings!$E$4:$E$25)-1)</f>
        <v/>
      </c>
      <c r="L136" s="5" t="str">
        <f aca="false">IF(OR(D136="",G136=""),"",G136-D136)</f>
        <v/>
      </c>
      <c r="M136" s="5" t="str">
        <f aca="false">IFERROR(INDEX(Settings!$B$8:$B$15,MATCH(B136,Settings!$A$8:$A$15,0)),"")</f>
        <v/>
      </c>
      <c r="N136" s="5" t="str">
        <f aca="false">IF(OR(K136="",M136=""),"",IF(K136&lt;=M136,"Within SLA","Breached"))</f>
        <v/>
      </c>
      <c r="O136" s="5" t="str">
        <f aca="false">IF(D136="","",IF(G136="","Pending","Closed"))</f>
        <v/>
      </c>
      <c r="P136" s="5" t="str">
        <f aca="false">IF(O136="Pending",NETWORKDAYS.INTL(D136,Settings!$B$5,Settings!$B$4,Settings!$E$4:$E$25)-1,"")</f>
        <v/>
      </c>
      <c r="Q136" s="5" t="str">
        <f aca="false">IF(P136="","",IF(P136&lt;=2,"0-2 days",IF(P136&lt;=5,"3-5 days",IF(P136&lt;=10,"6-10 days","Over 10 days"))))</f>
        <v/>
      </c>
    </row>
    <row r="137" customFormat="false" ht="15" hidden="false" customHeight="false" outlineLevel="0" collapsed="false">
      <c r="A137" s="3"/>
      <c r="B137" s="3"/>
      <c r="C137" s="3"/>
      <c r="D137" s="4"/>
      <c r="E137" s="4"/>
      <c r="F137" s="4"/>
      <c r="G137" s="4"/>
      <c r="H137" s="5" t="str">
        <f aca="false">IF(OR(D137="",E137=""),"",NETWORKDAYS.INTL(D137,E137,Settings!$B$4,Settings!$E$4:$E$25)-1)</f>
        <v/>
      </c>
      <c r="I137" s="5" t="str">
        <f aca="false">IF(OR(E137="",F137=""),"",NETWORKDAYS.INTL(E137,F137,Settings!$B$4,Settings!$E$4:$E$25)-1)</f>
        <v/>
      </c>
      <c r="J137" s="5" t="str">
        <f aca="false">IF(OR(F137="",G137=""),"",NETWORKDAYS.INTL(F137,G137,Settings!$B$4,Settings!$E$4:$E$25)-1)</f>
        <v/>
      </c>
      <c r="K137" s="5" t="str">
        <f aca="false">IF(OR(D137="",G137=""),"",NETWORKDAYS.INTL(D137,G137,Settings!$B$4,Settings!$E$4:$E$25)-1)</f>
        <v/>
      </c>
      <c r="L137" s="5" t="str">
        <f aca="false">IF(OR(D137="",G137=""),"",G137-D137)</f>
        <v/>
      </c>
      <c r="M137" s="5" t="str">
        <f aca="false">IFERROR(INDEX(Settings!$B$8:$B$15,MATCH(B137,Settings!$A$8:$A$15,0)),"")</f>
        <v/>
      </c>
      <c r="N137" s="5" t="str">
        <f aca="false">IF(OR(K137="",M137=""),"",IF(K137&lt;=M137,"Within SLA","Breached"))</f>
        <v/>
      </c>
      <c r="O137" s="5" t="str">
        <f aca="false">IF(D137="","",IF(G137="","Pending","Closed"))</f>
        <v/>
      </c>
      <c r="P137" s="5" t="str">
        <f aca="false">IF(O137="Pending",NETWORKDAYS.INTL(D137,Settings!$B$5,Settings!$B$4,Settings!$E$4:$E$25)-1,"")</f>
        <v/>
      </c>
      <c r="Q137" s="5" t="str">
        <f aca="false">IF(P137="","",IF(P137&lt;=2,"0-2 days",IF(P137&lt;=5,"3-5 days",IF(P137&lt;=10,"6-10 days","Over 10 days"))))</f>
        <v/>
      </c>
    </row>
    <row r="138" customFormat="false" ht="15" hidden="false" customHeight="false" outlineLevel="0" collapsed="false">
      <c r="A138" s="3"/>
      <c r="B138" s="3"/>
      <c r="C138" s="3"/>
      <c r="D138" s="4"/>
      <c r="E138" s="4"/>
      <c r="F138" s="4"/>
      <c r="G138" s="4"/>
      <c r="H138" s="5" t="str">
        <f aca="false">IF(OR(D138="",E138=""),"",NETWORKDAYS.INTL(D138,E138,Settings!$B$4,Settings!$E$4:$E$25)-1)</f>
        <v/>
      </c>
      <c r="I138" s="5" t="str">
        <f aca="false">IF(OR(E138="",F138=""),"",NETWORKDAYS.INTL(E138,F138,Settings!$B$4,Settings!$E$4:$E$25)-1)</f>
        <v/>
      </c>
      <c r="J138" s="5" t="str">
        <f aca="false">IF(OR(F138="",G138=""),"",NETWORKDAYS.INTL(F138,G138,Settings!$B$4,Settings!$E$4:$E$25)-1)</f>
        <v/>
      </c>
      <c r="K138" s="5" t="str">
        <f aca="false">IF(OR(D138="",G138=""),"",NETWORKDAYS.INTL(D138,G138,Settings!$B$4,Settings!$E$4:$E$25)-1)</f>
        <v/>
      </c>
      <c r="L138" s="5" t="str">
        <f aca="false">IF(OR(D138="",G138=""),"",G138-D138)</f>
        <v/>
      </c>
      <c r="M138" s="5" t="str">
        <f aca="false">IFERROR(INDEX(Settings!$B$8:$B$15,MATCH(B138,Settings!$A$8:$A$15,0)),"")</f>
        <v/>
      </c>
      <c r="N138" s="5" t="str">
        <f aca="false">IF(OR(K138="",M138=""),"",IF(K138&lt;=M138,"Within SLA","Breached"))</f>
        <v/>
      </c>
      <c r="O138" s="5" t="str">
        <f aca="false">IF(D138="","",IF(G138="","Pending","Closed"))</f>
        <v/>
      </c>
      <c r="P138" s="5" t="str">
        <f aca="false">IF(O138="Pending",NETWORKDAYS.INTL(D138,Settings!$B$5,Settings!$B$4,Settings!$E$4:$E$25)-1,"")</f>
        <v/>
      </c>
      <c r="Q138" s="5" t="str">
        <f aca="false">IF(P138="","",IF(P138&lt;=2,"0-2 days",IF(P138&lt;=5,"3-5 days",IF(P138&lt;=10,"6-10 days","Over 10 days"))))</f>
        <v/>
      </c>
    </row>
    <row r="139" customFormat="false" ht="15" hidden="false" customHeight="false" outlineLevel="0" collapsed="false">
      <c r="A139" s="3"/>
      <c r="B139" s="3"/>
      <c r="C139" s="3"/>
      <c r="D139" s="4"/>
      <c r="E139" s="4"/>
      <c r="F139" s="4"/>
      <c r="G139" s="4"/>
      <c r="H139" s="5" t="str">
        <f aca="false">IF(OR(D139="",E139=""),"",NETWORKDAYS.INTL(D139,E139,Settings!$B$4,Settings!$E$4:$E$25)-1)</f>
        <v/>
      </c>
      <c r="I139" s="5" t="str">
        <f aca="false">IF(OR(E139="",F139=""),"",NETWORKDAYS.INTL(E139,F139,Settings!$B$4,Settings!$E$4:$E$25)-1)</f>
        <v/>
      </c>
      <c r="J139" s="5" t="str">
        <f aca="false">IF(OR(F139="",G139=""),"",NETWORKDAYS.INTL(F139,G139,Settings!$B$4,Settings!$E$4:$E$25)-1)</f>
        <v/>
      </c>
      <c r="K139" s="5" t="str">
        <f aca="false">IF(OR(D139="",G139=""),"",NETWORKDAYS.INTL(D139,G139,Settings!$B$4,Settings!$E$4:$E$25)-1)</f>
        <v/>
      </c>
      <c r="L139" s="5" t="str">
        <f aca="false">IF(OR(D139="",G139=""),"",G139-D139)</f>
        <v/>
      </c>
      <c r="M139" s="5" t="str">
        <f aca="false">IFERROR(INDEX(Settings!$B$8:$B$15,MATCH(B139,Settings!$A$8:$A$15,0)),"")</f>
        <v/>
      </c>
      <c r="N139" s="5" t="str">
        <f aca="false">IF(OR(K139="",M139=""),"",IF(K139&lt;=M139,"Within SLA","Breached"))</f>
        <v/>
      </c>
      <c r="O139" s="5" t="str">
        <f aca="false">IF(D139="","",IF(G139="","Pending","Closed"))</f>
        <v/>
      </c>
      <c r="P139" s="5" t="str">
        <f aca="false">IF(O139="Pending",NETWORKDAYS.INTL(D139,Settings!$B$5,Settings!$B$4,Settings!$E$4:$E$25)-1,"")</f>
        <v/>
      </c>
      <c r="Q139" s="5" t="str">
        <f aca="false">IF(P139="","",IF(P139&lt;=2,"0-2 days",IF(P139&lt;=5,"3-5 days",IF(P139&lt;=10,"6-10 days","Over 10 days"))))</f>
        <v/>
      </c>
    </row>
    <row r="140" customFormat="false" ht="15" hidden="false" customHeight="false" outlineLevel="0" collapsed="false">
      <c r="A140" s="3"/>
      <c r="B140" s="3"/>
      <c r="C140" s="3"/>
      <c r="D140" s="4"/>
      <c r="E140" s="4"/>
      <c r="F140" s="4"/>
      <c r="G140" s="4"/>
      <c r="H140" s="5" t="str">
        <f aca="false">IF(OR(D140="",E140=""),"",NETWORKDAYS.INTL(D140,E140,Settings!$B$4,Settings!$E$4:$E$25)-1)</f>
        <v/>
      </c>
      <c r="I140" s="5" t="str">
        <f aca="false">IF(OR(E140="",F140=""),"",NETWORKDAYS.INTL(E140,F140,Settings!$B$4,Settings!$E$4:$E$25)-1)</f>
        <v/>
      </c>
      <c r="J140" s="5" t="str">
        <f aca="false">IF(OR(F140="",G140=""),"",NETWORKDAYS.INTL(F140,G140,Settings!$B$4,Settings!$E$4:$E$25)-1)</f>
        <v/>
      </c>
      <c r="K140" s="5" t="str">
        <f aca="false">IF(OR(D140="",G140=""),"",NETWORKDAYS.INTL(D140,G140,Settings!$B$4,Settings!$E$4:$E$25)-1)</f>
        <v/>
      </c>
      <c r="L140" s="5" t="str">
        <f aca="false">IF(OR(D140="",G140=""),"",G140-D140)</f>
        <v/>
      </c>
      <c r="M140" s="5" t="str">
        <f aca="false">IFERROR(INDEX(Settings!$B$8:$B$15,MATCH(B140,Settings!$A$8:$A$15,0)),"")</f>
        <v/>
      </c>
      <c r="N140" s="5" t="str">
        <f aca="false">IF(OR(K140="",M140=""),"",IF(K140&lt;=M140,"Within SLA","Breached"))</f>
        <v/>
      </c>
      <c r="O140" s="5" t="str">
        <f aca="false">IF(D140="","",IF(G140="","Pending","Closed"))</f>
        <v/>
      </c>
      <c r="P140" s="5" t="str">
        <f aca="false">IF(O140="Pending",NETWORKDAYS.INTL(D140,Settings!$B$5,Settings!$B$4,Settings!$E$4:$E$25)-1,"")</f>
        <v/>
      </c>
      <c r="Q140" s="5" t="str">
        <f aca="false">IF(P140="","",IF(P140&lt;=2,"0-2 days",IF(P140&lt;=5,"3-5 days",IF(P140&lt;=10,"6-10 days","Over 10 days"))))</f>
        <v/>
      </c>
    </row>
    <row r="141" customFormat="false" ht="15" hidden="false" customHeight="false" outlineLevel="0" collapsed="false">
      <c r="A141" s="3"/>
      <c r="B141" s="3"/>
      <c r="C141" s="3"/>
      <c r="D141" s="4"/>
      <c r="E141" s="4"/>
      <c r="F141" s="4"/>
      <c r="G141" s="4"/>
      <c r="H141" s="5" t="str">
        <f aca="false">IF(OR(D141="",E141=""),"",NETWORKDAYS.INTL(D141,E141,Settings!$B$4,Settings!$E$4:$E$25)-1)</f>
        <v/>
      </c>
      <c r="I141" s="5" t="str">
        <f aca="false">IF(OR(E141="",F141=""),"",NETWORKDAYS.INTL(E141,F141,Settings!$B$4,Settings!$E$4:$E$25)-1)</f>
        <v/>
      </c>
      <c r="J141" s="5" t="str">
        <f aca="false">IF(OR(F141="",G141=""),"",NETWORKDAYS.INTL(F141,G141,Settings!$B$4,Settings!$E$4:$E$25)-1)</f>
        <v/>
      </c>
      <c r="K141" s="5" t="str">
        <f aca="false">IF(OR(D141="",G141=""),"",NETWORKDAYS.INTL(D141,G141,Settings!$B$4,Settings!$E$4:$E$25)-1)</f>
        <v/>
      </c>
      <c r="L141" s="5" t="str">
        <f aca="false">IF(OR(D141="",G141=""),"",G141-D141)</f>
        <v/>
      </c>
      <c r="M141" s="5" t="str">
        <f aca="false">IFERROR(INDEX(Settings!$B$8:$B$15,MATCH(B141,Settings!$A$8:$A$15,0)),"")</f>
        <v/>
      </c>
      <c r="N141" s="5" t="str">
        <f aca="false">IF(OR(K141="",M141=""),"",IF(K141&lt;=M141,"Within SLA","Breached"))</f>
        <v/>
      </c>
      <c r="O141" s="5" t="str">
        <f aca="false">IF(D141="","",IF(G141="","Pending","Closed"))</f>
        <v/>
      </c>
      <c r="P141" s="5" t="str">
        <f aca="false">IF(O141="Pending",NETWORKDAYS.INTL(D141,Settings!$B$5,Settings!$B$4,Settings!$E$4:$E$25)-1,"")</f>
        <v/>
      </c>
      <c r="Q141" s="5" t="str">
        <f aca="false">IF(P141="","",IF(P141&lt;=2,"0-2 days",IF(P141&lt;=5,"3-5 days",IF(P141&lt;=10,"6-10 days","Over 10 days"))))</f>
        <v/>
      </c>
    </row>
    <row r="142" customFormat="false" ht="15" hidden="false" customHeight="false" outlineLevel="0" collapsed="false">
      <c r="A142" s="3"/>
      <c r="B142" s="3"/>
      <c r="C142" s="3"/>
      <c r="D142" s="4"/>
      <c r="E142" s="4"/>
      <c r="F142" s="4"/>
      <c r="G142" s="4"/>
      <c r="H142" s="5" t="str">
        <f aca="false">IF(OR(D142="",E142=""),"",NETWORKDAYS.INTL(D142,E142,Settings!$B$4,Settings!$E$4:$E$25)-1)</f>
        <v/>
      </c>
      <c r="I142" s="5" t="str">
        <f aca="false">IF(OR(E142="",F142=""),"",NETWORKDAYS.INTL(E142,F142,Settings!$B$4,Settings!$E$4:$E$25)-1)</f>
        <v/>
      </c>
      <c r="J142" s="5" t="str">
        <f aca="false">IF(OR(F142="",G142=""),"",NETWORKDAYS.INTL(F142,G142,Settings!$B$4,Settings!$E$4:$E$25)-1)</f>
        <v/>
      </c>
      <c r="K142" s="5" t="str">
        <f aca="false">IF(OR(D142="",G142=""),"",NETWORKDAYS.INTL(D142,G142,Settings!$B$4,Settings!$E$4:$E$25)-1)</f>
        <v/>
      </c>
      <c r="L142" s="5" t="str">
        <f aca="false">IF(OR(D142="",G142=""),"",G142-D142)</f>
        <v/>
      </c>
      <c r="M142" s="5" t="str">
        <f aca="false">IFERROR(INDEX(Settings!$B$8:$B$15,MATCH(B142,Settings!$A$8:$A$15,0)),"")</f>
        <v/>
      </c>
      <c r="N142" s="5" t="str">
        <f aca="false">IF(OR(K142="",M142=""),"",IF(K142&lt;=M142,"Within SLA","Breached"))</f>
        <v/>
      </c>
      <c r="O142" s="5" t="str">
        <f aca="false">IF(D142="","",IF(G142="","Pending","Closed"))</f>
        <v/>
      </c>
      <c r="P142" s="5" t="str">
        <f aca="false">IF(O142="Pending",NETWORKDAYS.INTL(D142,Settings!$B$5,Settings!$B$4,Settings!$E$4:$E$25)-1,"")</f>
        <v/>
      </c>
      <c r="Q142" s="5" t="str">
        <f aca="false">IF(P142="","",IF(P142&lt;=2,"0-2 days",IF(P142&lt;=5,"3-5 days",IF(P142&lt;=10,"6-10 days","Over 10 days"))))</f>
        <v/>
      </c>
    </row>
    <row r="143" customFormat="false" ht="15" hidden="false" customHeight="false" outlineLevel="0" collapsed="false">
      <c r="A143" s="3"/>
      <c r="B143" s="3"/>
      <c r="C143" s="3"/>
      <c r="D143" s="4"/>
      <c r="E143" s="4"/>
      <c r="F143" s="4"/>
      <c r="G143" s="4"/>
      <c r="H143" s="5" t="str">
        <f aca="false">IF(OR(D143="",E143=""),"",NETWORKDAYS.INTL(D143,E143,Settings!$B$4,Settings!$E$4:$E$25)-1)</f>
        <v/>
      </c>
      <c r="I143" s="5" t="str">
        <f aca="false">IF(OR(E143="",F143=""),"",NETWORKDAYS.INTL(E143,F143,Settings!$B$4,Settings!$E$4:$E$25)-1)</f>
        <v/>
      </c>
      <c r="J143" s="5" t="str">
        <f aca="false">IF(OR(F143="",G143=""),"",NETWORKDAYS.INTL(F143,G143,Settings!$B$4,Settings!$E$4:$E$25)-1)</f>
        <v/>
      </c>
      <c r="K143" s="5" t="str">
        <f aca="false">IF(OR(D143="",G143=""),"",NETWORKDAYS.INTL(D143,G143,Settings!$B$4,Settings!$E$4:$E$25)-1)</f>
        <v/>
      </c>
      <c r="L143" s="5" t="str">
        <f aca="false">IF(OR(D143="",G143=""),"",G143-D143)</f>
        <v/>
      </c>
      <c r="M143" s="5" t="str">
        <f aca="false">IFERROR(INDEX(Settings!$B$8:$B$15,MATCH(B143,Settings!$A$8:$A$15,0)),"")</f>
        <v/>
      </c>
      <c r="N143" s="5" t="str">
        <f aca="false">IF(OR(K143="",M143=""),"",IF(K143&lt;=M143,"Within SLA","Breached"))</f>
        <v/>
      </c>
      <c r="O143" s="5" t="str">
        <f aca="false">IF(D143="","",IF(G143="","Pending","Closed"))</f>
        <v/>
      </c>
      <c r="P143" s="5" t="str">
        <f aca="false">IF(O143="Pending",NETWORKDAYS.INTL(D143,Settings!$B$5,Settings!$B$4,Settings!$E$4:$E$25)-1,"")</f>
        <v/>
      </c>
      <c r="Q143" s="5" t="str">
        <f aca="false">IF(P143="","",IF(P143&lt;=2,"0-2 days",IF(P143&lt;=5,"3-5 days",IF(P143&lt;=10,"6-10 days","Over 10 days"))))</f>
        <v/>
      </c>
    </row>
    <row r="144" customFormat="false" ht="15" hidden="false" customHeight="false" outlineLevel="0" collapsed="false">
      <c r="A144" s="3"/>
      <c r="B144" s="3"/>
      <c r="C144" s="3"/>
      <c r="D144" s="4"/>
      <c r="E144" s="4"/>
      <c r="F144" s="4"/>
      <c r="G144" s="4"/>
      <c r="H144" s="5" t="str">
        <f aca="false">IF(OR(D144="",E144=""),"",NETWORKDAYS.INTL(D144,E144,Settings!$B$4,Settings!$E$4:$E$25)-1)</f>
        <v/>
      </c>
      <c r="I144" s="5" t="str">
        <f aca="false">IF(OR(E144="",F144=""),"",NETWORKDAYS.INTL(E144,F144,Settings!$B$4,Settings!$E$4:$E$25)-1)</f>
        <v/>
      </c>
      <c r="J144" s="5" t="str">
        <f aca="false">IF(OR(F144="",G144=""),"",NETWORKDAYS.INTL(F144,G144,Settings!$B$4,Settings!$E$4:$E$25)-1)</f>
        <v/>
      </c>
      <c r="K144" s="5" t="str">
        <f aca="false">IF(OR(D144="",G144=""),"",NETWORKDAYS.INTL(D144,G144,Settings!$B$4,Settings!$E$4:$E$25)-1)</f>
        <v/>
      </c>
      <c r="L144" s="5" t="str">
        <f aca="false">IF(OR(D144="",G144=""),"",G144-D144)</f>
        <v/>
      </c>
      <c r="M144" s="5" t="str">
        <f aca="false">IFERROR(INDEX(Settings!$B$8:$B$15,MATCH(B144,Settings!$A$8:$A$15,0)),"")</f>
        <v/>
      </c>
      <c r="N144" s="5" t="str">
        <f aca="false">IF(OR(K144="",M144=""),"",IF(K144&lt;=M144,"Within SLA","Breached"))</f>
        <v/>
      </c>
      <c r="O144" s="5" t="str">
        <f aca="false">IF(D144="","",IF(G144="","Pending","Closed"))</f>
        <v/>
      </c>
      <c r="P144" s="5" t="str">
        <f aca="false">IF(O144="Pending",NETWORKDAYS.INTL(D144,Settings!$B$5,Settings!$B$4,Settings!$E$4:$E$25)-1,"")</f>
        <v/>
      </c>
      <c r="Q144" s="5" t="str">
        <f aca="false">IF(P144="","",IF(P144&lt;=2,"0-2 days",IF(P144&lt;=5,"3-5 days",IF(P144&lt;=10,"6-10 days","Over 10 days"))))</f>
        <v/>
      </c>
    </row>
    <row r="145" customFormat="false" ht="15" hidden="false" customHeight="false" outlineLevel="0" collapsed="false">
      <c r="A145" s="3"/>
      <c r="B145" s="3"/>
      <c r="C145" s="3"/>
      <c r="D145" s="4"/>
      <c r="E145" s="4"/>
      <c r="F145" s="4"/>
      <c r="G145" s="4"/>
      <c r="H145" s="5" t="str">
        <f aca="false">IF(OR(D145="",E145=""),"",NETWORKDAYS.INTL(D145,E145,Settings!$B$4,Settings!$E$4:$E$25)-1)</f>
        <v/>
      </c>
      <c r="I145" s="5" t="str">
        <f aca="false">IF(OR(E145="",F145=""),"",NETWORKDAYS.INTL(E145,F145,Settings!$B$4,Settings!$E$4:$E$25)-1)</f>
        <v/>
      </c>
      <c r="J145" s="5" t="str">
        <f aca="false">IF(OR(F145="",G145=""),"",NETWORKDAYS.INTL(F145,G145,Settings!$B$4,Settings!$E$4:$E$25)-1)</f>
        <v/>
      </c>
      <c r="K145" s="5" t="str">
        <f aca="false">IF(OR(D145="",G145=""),"",NETWORKDAYS.INTL(D145,G145,Settings!$B$4,Settings!$E$4:$E$25)-1)</f>
        <v/>
      </c>
      <c r="L145" s="5" t="str">
        <f aca="false">IF(OR(D145="",G145=""),"",G145-D145)</f>
        <v/>
      </c>
      <c r="M145" s="5" t="str">
        <f aca="false">IFERROR(INDEX(Settings!$B$8:$B$15,MATCH(B145,Settings!$A$8:$A$15,0)),"")</f>
        <v/>
      </c>
      <c r="N145" s="5" t="str">
        <f aca="false">IF(OR(K145="",M145=""),"",IF(K145&lt;=M145,"Within SLA","Breached"))</f>
        <v/>
      </c>
      <c r="O145" s="5" t="str">
        <f aca="false">IF(D145="","",IF(G145="","Pending","Closed"))</f>
        <v/>
      </c>
      <c r="P145" s="5" t="str">
        <f aca="false">IF(O145="Pending",NETWORKDAYS.INTL(D145,Settings!$B$5,Settings!$B$4,Settings!$E$4:$E$25)-1,"")</f>
        <v/>
      </c>
      <c r="Q145" s="5" t="str">
        <f aca="false">IF(P145="","",IF(P145&lt;=2,"0-2 days",IF(P145&lt;=5,"3-5 days",IF(P145&lt;=10,"6-10 days","Over 10 days"))))</f>
        <v/>
      </c>
    </row>
    <row r="146" customFormat="false" ht="15" hidden="false" customHeight="false" outlineLevel="0" collapsed="false">
      <c r="A146" s="3"/>
      <c r="B146" s="3"/>
      <c r="C146" s="3"/>
      <c r="D146" s="4"/>
      <c r="E146" s="4"/>
      <c r="F146" s="4"/>
      <c r="G146" s="4"/>
      <c r="H146" s="5" t="str">
        <f aca="false">IF(OR(D146="",E146=""),"",NETWORKDAYS.INTL(D146,E146,Settings!$B$4,Settings!$E$4:$E$25)-1)</f>
        <v/>
      </c>
      <c r="I146" s="5" t="str">
        <f aca="false">IF(OR(E146="",F146=""),"",NETWORKDAYS.INTL(E146,F146,Settings!$B$4,Settings!$E$4:$E$25)-1)</f>
        <v/>
      </c>
      <c r="J146" s="5" t="str">
        <f aca="false">IF(OR(F146="",G146=""),"",NETWORKDAYS.INTL(F146,G146,Settings!$B$4,Settings!$E$4:$E$25)-1)</f>
        <v/>
      </c>
      <c r="K146" s="5" t="str">
        <f aca="false">IF(OR(D146="",G146=""),"",NETWORKDAYS.INTL(D146,G146,Settings!$B$4,Settings!$E$4:$E$25)-1)</f>
        <v/>
      </c>
      <c r="L146" s="5" t="str">
        <f aca="false">IF(OR(D146="",G146=""),"",G146-D146)</f>
        <v/>
      </c>
      <c r="M146" s="5" t="str">
        <f aca="false">IFERROR(INDEX(Settings!$B$8:$B$15,MATCH(B146,Settings!$A$8:$A$15,0)),"")</f>
        <v/>
      </c>
      <c r="N146" s="5" t="str">
        <f aca="false">IF(OR(K146="",M146=""),"",IF(K146&lt;=M146,"Within SLA","Breached"))</f>
        <v/>
      </c>
      <c r="O146" s="5" t="str">
        <f aca="false">IF(D146="","",IF(G146="","Pending","Closed"))</f>
        <v/>
      </c>
      <c r="P146" s="5" t="str">
        <f aca="false">IF(O146="Pending",NETWORKDAYS.INTL(D146,Settings!$B$5,Settings!$B$4,Settings!$E$4:$E$25)-1,"")</f>
        <v/>
      </c>
      <c r="Q146" s="5" t="str">
        <f aca="false">IF(P146="","",IF(P146&lt;=2,"0-2 days",IF(P146&lt;=5,"3-5 days",IF(P146&lt;=10,"6-10 days","Over 10 days"))))</f>
        <v/>
      </c>
    </row>
    <row r="147" customFormat="false" ht="15" hidden="false" customHeight="false" outlineLevel="0" collapsed="false">
      <c r="A147" s="3"/>
      <c r="B147" s="3"/>
      <c r="C147" s="3"/>
      <c r="D147" s="4"/>
      <c r="E147" s="4"/>
      <c r="F147" s="4"/>
      <c r="G147" s="4"/>
      <c r="H147" s="5" t="str">
        <f aca="false">IF(OR(D147="",E147=""),"",NETWORKDAYS.INTL(D147,E147,Settings!$B$4,Settings!$E$4:$E$25)-1)</f>
        <v/>
      </c>
      <c r="I147" s="5" t="str">
        <f aca="false">IF(OR(E147="",F147=""),"",NETWORKDAYS.INTL(E147,F147,Settings!$B$4,Settings!$E$4:$E$25)-1)</f>
        <v/>
      </c>
      <c r="J147" s="5" t="str">
        <f aca="false">IF(OR(F147="",G147=""),"",NETWORKDAYS.INTL(F147,G147,Settings!$B$4,Settings!$E$4:$E$25)-1)</f>
        <v/>
      </c>
      <c r="K147" s="5" t="str">
        <f aca="false">IF(OR(D147="",G147=""),"",NETWORKDAYS.INTL(D147,G147,Settings!$B$4,Settings!$E$4:$E$25)-1)</f>
        <v/>
      </c>
      <c r="L147" s="5" t="str">
        <f aca="false">IF(OR(D147="",G147=""),"",G147-D147)</f>
        <v/>
      </c>
      <c r="M147" s="5" t="str">
        <f aca="false">IFERROR(INDEX(Settings!$B$8:$B$15,MATCH(B147,Settings!$A$8:$A$15,0)),"")</f>
        <v/>
      </c>
      <c r="N147" s="5" t="str">
        <f aca="false">IF(OR(K147="",M147=""),"",IF(K147&lt;=M147,"Within SLA","Breached"))</f>
        <v/>
      </c>
      <c r="O147" s="5" t="str">
        <f aca="false">IF(D147="","",IF(G147="","Pending","Closed"))</f>
        <v/>
      </c>
      <c r="P147" s="5" t="str">
        <f aca="false">IF(O147="Pending",NETWORKDAYS.INTL(D147,Settings!$B$5,Settings!$B$4,Settings!$E$4:$E$25)-1,"")</f>
        <v/>
      </c>
      <c r="Q147" s="5" t="str">
        <f aca="false">IF(P147="","",IF(P147&lt;=2,"0-2 days",IF(P147&lt;=5,"3-5 days",IF(P147&lt;=10,"6-10 days","Over 10 days"))))</f>
        <v/>
      </c>
    </row>
    <row r="148" customFormat="false" ht="15" hidden="false" customHeight="false" outlineLevel="0" collapsed="false">
      <c r="A148" s="3"/>
      <c r="B148" s="3"/>
      <c r="C148" s="3"/>
      <c r="D148" s="4"/>
      <c r="E148" s="4"/>
      <c r="F148" s="4"/>
      <c r="G148" s="4"/>
      <c r="H148" s="5" t="str">
        <f aca="false">IF(OR(D148="",E148=""),"",NETWORKDAYS.INTL(D148,E148,Settings!$B$4,Settings!$E$4:$E$25)-1)</f>
        <v/>
      </c>
      <c r="I148" s="5" t="str">
        <f aca="false">IF(OR(E148="",F148=""),"",NETWORKDAYS.INTL(E148,F148,Settings!$B$4,Settings!$E$4:$E$25)-1)</f>
        <v/>
      </c>
      <c r="J148" s="5" t="str">
        <f aca="false">IF(OR(F148="",G148=""),"",NETWORKDAYS.INTL(F148,G148,Settings!$B$4,Settings!$E$4:$E$25)-1)</f>
        <v/>
      </c>
      <c r="K148" s="5" t="str">
        <f aca="false">IF(OR(D148="",G148=""),"",NETWORKDAYS.INTL(D148,G148,Settings!$B$4,Settings!$E$4:$E$25)-1)</f>
        <v/>
      </c>
      <c r="L148" s="5" t="str">
        <f aca="false">IF(OR(D148="",G148=""),"",G148-D148)</f>
        <v/>
      </c>
      <c r="M148" s="5" t="str">
        <f aca="false">IFERROR(INDEX(Settings!$B$8:$B$15,MATCH(B148,Settings!$A$8:$A$15,0)),"")</f>
        <v/>
      </c>
      <c r="N148" s="5" t="str">
        <f aca="false">IF(OR(K148="",M148=""),"",IF(K148&lt;=M148,"Within SLA","Breached"))</f>
        <v/>
      </c>
      <c r="O148" s="5" t="str">
        <f aca="false">IF(D148="","",IF(G148="","Pending","Closed"))</f>
        <v/>
      </c>
      <c r="P148" s="5" t="str">
        <f aca="false">IF(O148="Pending",NETWORKDAYS.INTL(D148,Settings!$B$5,Settings!$B$4,Settings!$E$4:$E$25)-1,"")</f>
        <v/>
      </c>
      <c r="Q148" s="5" t="str">
        <f aca="false">IF(P148="","",IF(P148&lt;=2,"0-2 days",IF(P148&lt;=5,"3-5 days",IF(P148&lt;=10,"6-10 days","Over 10 days"))))</f>
        <v/>
      </c>
    </row>
    <row r="149" customFormat="false" ht="15" hidden="false" customHeight="false" outlineLevel="0" collapsed="false">
      <c r="A149" s="3"/>
      <c r="B149" s="3"/>
      <c r="C149" s="3"/>
      <c r="D149" s="4"/>
      <c r="E149" s="4"/>
      <c r="F149" s="4"/>
      <c r="G149" s="4"/>
      <c r="H149" s="5" t="str">
        <f aca="false">IF(OR(D149="",E149=""),"",NETWORKDAYS.INTL(D149,E149,Settings!$B$4,Settings!$E$4:$E$25)-1)</f>
        <v/>
      </c>
      <c r="I149" s="5" t="str">
        <f aca="false">IF(OR(E149="",F149=""),"",NETWORKDAYS.INTL(E149,F149,Settings!$B$4,Settings!$E$4:$E$25)-1)</f>
        <v/>
      </c>
      <c r="J149" s="5" t="str">
        <f aca="false">IF(OR(F149="",G149=""),"",NETWORKDAYS.INTL(F149,G149,Settings!$B$4,Settings!$E$4:$E$25)-1)</f>
        <v/>
      </c>
      <c r="K149" s="5" t="str">
        <f aca="false">IF(OR(D149="",G149=""),"",NETWORKDAYS.INTL(D149,G149,Settings!$B$4,Settings!$E$4:$E$25)-1)</f>
        <v/>
      </c>
      <c r="L149" s="5" t="str">
        <f aca="false">IF(OR(D149="",G149=""),"",G149-D149)</f>
        <v/>
      </c>
      <c r="M149" s="5" t="str">
        <f aca="false">IFERROR(INDEX(Settings!$B$8:$B$15,MATCH(B149,Settings!$A$8:$A$15,0)),"")</f>
        <v/>
      </c>
      <c r="N149" s="5" t="str">
        <f aca="false">IF(OR(K149="",M149=""),"",IF(K149&lt;=M149,"Within SLA","Breached"))</f>
        <v/>
      </c>
      <c r="O149" s="5" t="str">
        <f aca="false">IF(D149="","",IF(G149="","Pending","Closed"))</f>
        <v/>
      </c>
      <c r="P149" s="5" t="str">
        <f aca="false">IF(O149="Pending",NETWORKDAYS.INTL(D149,Settings!$B$5,Settings!$B$4,Settings!$E$4:$E$25)-1,"")</f>
        <v/>
      </c>
      <c r="Q149" s="5" t="str">
        <f aca="false">IF(P149="","",IF(P149&lt;=2,"0-2 days",IF(P149&lt;=5,"3-5 days",IF(P149&lt;=10,"6-10 days","Over 10 days"))))</f>
        <v/>
      </c>
    </row>
    <row r="150" customFormat="false" ht="15" hidden="false" customHeight="false" outlineLevel="0" collapsed="false">
      <c r="A150" s="3"/>
      <c r="B150" s="3"/>
      <c r="C150" s="3"/>
      <c r="D150" s="4"/>
      <c r="E150" s="4"/>
      <c r="F150" s="4"/>
      <c r="G150" s="4"/>
      <c r="H150" s="5" t="str">
        <f aca="false">IF(OR(D150="",E150=""),"",NETWORKDAYS.INTL(D150,E150,Settings!$B$4,Settings!$E$4:$E$25)-1)</f>
        <v/>
      </c>
      <c r="I150" s="5" t="str">
        <f aca="false">IF(OR(E150="",F150=""),"",NETWORKDAYS.INTL(E150,F150,Settings!$B$4,Settings!$E$4:$E$25)-1)</f>
        <v/>
      </c>
      <c r="J150" s="5" t="str">
        <f aca="false">IF(OR(F150="",G150=""),"",NETWORKDAYS.INTL(F150,G150,Settings!$B$4,Settings!$E$4:$E$25)-1)</f>
        <v/>
      </c>
      <c r="K150" s="5" t="str">
        <f aca="false">IF(OR(D150="",G150=""),"",NETWORKDAYS.INTL(D150,G150,Settings!$B$4,Settings!$E$4:$E$25)-1)</f>
        <v/>
      </c>
      <c r="L150" s="5" t="str">
        <f aca="false">IF(OR(D150="",G150=""),"",G150-D150)</f>
        <v/>
      </c>
      <c r="M150" s="5" t="str">
        <f aca="false">IFERROR(INDEX(Settings!$B$8:$B$15,MATCH(B150,Settings!$A$8:$A$15,0)),"")</f>
        <v/>
      </c>
      <c r="N150" s="5" t="str">
        <f aca="false">IF(OR(K150="",M150=""),"",IF(K150&lt;=M150,"Within SLA","Breached"))</f>
        <v/>
      </c>
      <c r="O150" s="5" t="str">
        <f aca="false">IF(D150="","",IF(G150="","Pending","Closed"))</f>
        <v/>
      </c>
      <c r="P150" s="5" t="str">
        <f aca="false">IF(O150="Pending",NETWORKDAYS.INTL(D150,Settings!$B$5,Settings!$B$4,Settings!$E$4:$E$25)-1,"")</f>
        <v/>
      </c>
      <c r="Q150" s="5" t="str">
        <f aca="false">IF(P150="","",IF(P150&lt;=2,"0-2 days",IF(P150&lt;=5,"3-5 days",IF(P150&lt;=10,"6-10 days","Over 10 days"))))</f>
        <v/>
      </c>
    </row>
    <row r="151" customFormat="false" ht="15" hidden="false" customHeight="false" outlineLevel="0" collapsed="false">
      <c r="A151" s="3"/>
      <c r="B151" s="3"/>
      <c r="C151" s="3"/>
      <c r="D151" s="4"/>
      <c r="E151" s="4"/>
      <c r="F151" s="4"/>
      <c r="G151" s="4"/>
      <c r="H151" s="5" t="str">
        <f aca="false">IF(OR(D151="",E151=""),"",NETWORKDAYS.INTL(D151,E151,Settings!$B$4,Settings!$E$4:$E$25)-1)</f>
        <v/>
      </c>
      <c r="I151" s="5" t="str">
        <f aca="false">IF(OR(E151="",F151=""),"",NETWORKDAYS.INTL(E151,F151,Settings!$B$4,Settings!$E$4:$E$25)-1)</f>
        <v/>
      </c>
      <c r="J151" s="5" t="str">
        <f aca="false">IF(OR(F151="",G151=""),"",NETWORKDAYS.INTL(F151,G151,Settings!$B$4,Settings!$E$4:$E$25)-1)</f>
        <v/>
      </c>
      <c r="K151" s="5" t="str">
        <f aca="false">IF(OR(D151="",G151=""),"",NETWORKDAYS.INTL(D151,G151,Settings!$B$4,Settings!$E$4:$E$25)-1)</f>
        <v/>
      </c>
      <c r="L151" s="5" t="str">
        <f aca="false">IF(OR(D151="",G151=""),"",G151-D151)</f>
        <v/>
      </c>
      <c r="M151" s="5" t="str">
        <f aca="false">IFERROR(INDEX(Settings!$B$8:$B$15,MATCH(B151,Settings!$A$8:$A$15,0)),"")</f>
        <v/>
      </c>
      <c r="N151" s="5" t="str">
        <f aca="false">IF(OR(K151="",M151=""),"",IF(K151&lt;=M151,"Within SLA","Breached"))</f>
        <v/>
      </c>
      <c r="O151" s="5" t="str">
        <f aca="false">IF(D151="","",IF(G151="","Pending","Closed"))</f>
        <v/>
      </c>
      <c r="P151" s="5" t="str">
        <f aca="false">IF(O151="Pending",NETWORKDAYS.INTL(D151,Settings!$B$5,Settings!$B$4,Settings!$E$4:$E$25)-1,"")</f>
        <v/>
      </c>
      <c r="Q151" s="5" t="str">
        <f aca="false">IF(P151="","",IF(P151&lt;=2,"0-2 days",IF(P151&lt;=5,"3-5 days",IF(P151&lt;=10,"6-10 days","Over 10 days"))))</f>
        <v/>
      </c>
    </row>
    <row r="152" customFormat="false" ht="15" hidden="false" customHeight="false" outlineLevel="0" collapsed="false">
      <c r="A152" s="3"/>
      <c r="B152" s="3"/>
      <c r="C152" s="3"/>
      <c r="D152" s="4"/>
      <c r="E152" s="4"/>
      <c r="F152" s="4"/>
      <c r="G152" s="4"/>
      <c r="H152" s="5" t="str">
        <f aca="false">IF(OR(D152="",E152=""),"",NETWORKDAYS.INTL(D152,E152,Settings!$B$4,Settings!$E$4:$E$25)-1)</f>
        <v/>
      </c>
      <c r="I152" s="5" t="str">
        <f aca="false">IF(OR(E152="",F152=""),"",NETWORKDAYS.INTL(E152,F152,Settings!$B$4,Settings!$E$4:$E$25)-1)</f>
        <v/>
      </c>
      <c r="J152" s="5" t="str">
        <f aca="false">IF(OR(F152="",G152=""),"",NETWORKDAYS.INTL(F152,G152,Settings!$B$4,Settings!$E$4:$E$25)-1)</f>
        <v/>
      </c>
      <c r="K152" s="5" t="str">
        <f aca="false">IF(OR(D152="",G152=""),"",NETWORKDAYS.INTL(D152,G152,Settings!$B$4,Settings!$E$4:$E$25)-1)</f>
        <v/>
      </c>
      <c r="L152" s="5" t="str">
        <f aca="false">IF(OR(D152="",G152=""),"",G152-D152)</f>
        <v/>
      </c>
      <c r="M152" s="5" t="str">
        <f aca="false">IFERROR(INDEX(Settings!$B$8:$B$15,MATCH(B152,Settings!$A$8:$A$15,0)),"")</f>
        <v/>
      </c>
      <c r="N152" s="5" t="str">
        <f aca="false">IF(OR(K152="",M152=""),"",IF(K152&lt;=M152,"Within SLA","Breached"))</f>
        <v/>
      </c>
      <c r="O152" s="5" t="str">
        <f aca="false">IF(D152="","",IF(G152="","Pending","Closed"))</f>
        <v/>
      </c>
      <c r="P152" s="5" t="str">
        <f aca="false">IF(O152="Pending",NETWORKDAYS.INTL(D152,Settings!$B$5,Settings!$B$4,Settings!$E$4:$E$25)-1,"")</f>
        <v/>
      </c>
      <c r="Q152" s="5" t="str">
        <f aca="false">IF(P152="","",IF(P152&lt;=2,"0-2 days",IF(P152&lt;=5,"3-5 days",IF(P152&lt;=10,"6-10 days","Over 10 days"))))</f>
        <v/>
      </c>
    </row>
    <row r="153" customFormat="false" ht="15" hidden="false" customHeight="false" outlineLevel="0" collapsed="false">
      <c r="A153" s="3"/>
      <c r="B153" s="3"/>
      <c r="C153" s="3"/>
      <c r="D153" s="4"/>
      <c r="E153" s="4"/>
      <c r="F153" s="4"/>
      <c r="G153" s="4"/>
      <c r="H153" s="5" t="str">
        <f aca="false">IF(OR(D153="",E153=""),"",NETWORKDAYS.INTL(D153,E153,Settings!$B$4,Settings!$E$4:$E$25)-1)</f>
        <v/>
      </c>
      <c r="I153" s="5" t="str">
        <f aca="false">IF(OR(E153="",F153=""),"",NETWORKDAYS.INTL(E153,F153,Settings!$B$4,Settings!$E$4:$E$25)-1)</f>
        <v/>
      </c>
      <c r="J153" s="5" t="str">
        <f aca="false">IF(OR(F153="",G153=""),"",NETWORKDAYS.INTL(F153,G153,Settings!$B$4,Settings!$E$4:$E$25)-1)</f>
        <v/>
      </c>
      <c r="K153" s="5" t="str">
        <f aca="false">IF(OR(D153="",G153=""),"",NETWORKDAYS.INTL(D153,G153,Settings!$B$4,Settings!$E$4:$E$25)-1)</f>
        <v/>
      </c>
      <c r="L153" s="5" t="str">
        <f aca="false">IF(OR(D153="",G153=""),"",G153-D153)</f>
        <v/>
      </c>
      <c r="M153" s="5" t="str">
        <f aca="false">IFERROR(INDEX(Settings!$B$8:$B$15,MATCH(B153,Settings!$A$8:$A$15,0)),"")</f>
        <v/>
      </c>
      <c r="N153" s="5" t="str">
        <f aca="false">IF(OR(K153="",M153=""),"",IF(K153&lt;=M153,"Within SLA","Breached"))</f>
        <v/>
      </c>
      <c r="O153" s="5" t="str">
        <f aca="false">IF(D153="","",IF(G153="","Pending","Closed"))</f>
        <v/>
      </c>
      <c r="P153" s="5" t="str">
        <f aca="false">IF(O153="Pending",NETWORKDAYS.INTL(D153,Settings!$B$5,Settings!$B$4,Settings!$E$4:$E$25)-1,"")</f>
        <v/>
      </c>
      <c r="Q153" s="5" t="str">
        <f aca="false">IF(P153="","",IF(P153&lt;=2,"0-2 days",IF(P153&lt;=5,"3-5 days",IF(P153&lt;=10,"6-10 days","Over 10 days"))))</f>
        <v/>
      </c>
    </row>
    <row r="154" customFormat="false" ht="15" hidden="false" customHeight="false" outlineLevel="0" collapsed="false">
      <c r="A154" s="3"/>
      <c r="B154" s="3"/>
      <c r="C154" s="3"/>
      <c r="D154" s="4"/>
      <c r="E154" s="4"/>
      <c r="F154" s="4"/>
      <c r="G154" s="4"/>
      <c r="H154" s="5" t="str">
        <f aca="false">IF(OR(D154="",E154=""),"",NETWORKDAYS.INTL(D154,E154,Settings!$B$4,Settings!$E$4:$E$25)-1)</f>
        <v/>
      </c>
      <c r="I154" s="5" t="str">
        <f aca="false">IF(OR(E154="",F154=""),"",NETWORKDAYS.INTL(E154,F154,Settings!$B$4,Settings!$E$4:$E$25)-1)</f>
        <v/>
      </c>
      <c r="J154" s="5" t="str">
        <f aca="false">IF(OR(F154="",G154=""),"",NETWORKDAYS.INTL(F154,G154,Settings!$B$4,Settings!$E$4:$E$25)-1)</f>
        <v/>
      </c>
      <c r="K154" s="5" t="str">
        <f aca="false">IF(OR(D154="",G154=""),"",NETWORKDAYS.INTL(D154,G154,Settings!$B$4,Settings!$E$4:$E$25)-1)</f>
        <v/>
      </c>
      <c r="L154" s="5" t="str">
        <f aca="false">IF(OR(D154="",G154=""),"",G154-D154)</f>
        <v/>
      </c>
      <c r="M154" s="5" t="str">
        <f aca="false">IFERROR(INDEX(Settings!$B$8:$B$15,MATCH(B154,Settings!$A$8:$A$15,0)),"")</f>
        <v/>
      </c>
      <c r="N154" s="5" t="str">
        <f aca="false">IF(OR(K154="",M154=""),"",IF(K154&lt;=M154,"Within SLA","Breached"))</f>
        <v/>
      </c>
      <c r="O154" s="5" t="str">
        <f aca="false">IF(D154="","",IF(G154="","Pending","Closed"))</f>
        <v/>
      </c>
      <c r="P154" s="5" t="str">
        <f aca="false">IF(O154="Pending",NETWORKDAYS.INTL(D154,Settings!$B$5,Settings!$B$4,Settings!$E$4:$E$25)-1,"")</f>
        <v/>
      </c>
      <c r="Q154" s="5" t="str">
        <f aca="false">IF(P154="","",IF(P154&lt;=2,"0-2 days",IF(P154&lt;=5,"3-5 days",IF(P154&lt;=10,"6-10 days","Over 10 days"))))</f>
        <v/>
      </c>
    </row>
    <row r="155" customFormat="false" ht="15" hidden="false" customHeight="false" outlineLevel="0" collapsed="false">
      <c r="A155" s="3"/>
      <c r="B155" s="3"/>
      <c r="C155" s="3"/>
      <c r="D155" s="4"/>
      <c r="E155" s="4"/>
      <c r="F155" s="4"/>
      <c r="G155" s="4"/>
      <c r="H155" s="5" t="str">
        <f aca="false">IF(OR(D155="",E155=""),"",NETWORKDAYS.INTL(D155,E155,Settings!$B$4,Settings!$E$4:$E$25)-1)</f>
        <v/>
      </c>
      <c r="I155" s="5" t="str">
        <f aca="false">IF(OR(E155="",F155=""),"",NETWORKDAYS.INTL(E155,F155,Settings!$B$4,Settings!$E$4:$E$25)-1)</f>
        <v/>
      </c>
      <c r="J155" s="5" t="str">
        <f aca="false">IF(OR(F155="",G155=""),"",NETWORKDAYS.INTL(F155,G155,Settings!$B$4,Settings!$E$4:$E$25)-1)</f>
        <v/>
      </c>
      <c r="K155" s="5" t="str">
        <f aca="false">IF(OR(D155="",G155=""),"",NETWORKDAYS.INTL(D155,G155,Settings!$B$4,Settings!$E$4:$E$25)-1)</f>
        <v/>
      </c>
      <c r="L155" s="5" t="str">
        <f aca="false">IF(OR(D155="",G155=""),"",G155-D155)</f>
        <v/>
      </c>
      <c r="M155" s="5" t="str">
        <f aca="false">IFERROR(INDEX(Settings!$B$8:$B$15,MATCH(B155,Settings!$A$8:$A$15,0)),"")</f>
        <v/>
      </c>
      <c r="N155" s="5" t="str">
        <f aca="false">IF(OR(K155="",M155=""),"",IF(K155&lt;=M155,"Within SLA","Breached"))</f>
        <v/>
      </c>
      <c r="O155" s="5" t="str">
        <f aca="false">IF(D155="","",IF(G155="","Pending","Closed"))</f>
        <v/>
      </c>
      <c r="P155" s="5" t="str">
        <f aca="false">IF(O155="Pending",NETWORKDAYS.INTL(D155,Settings!$B$5,Settings!$B$4,Settings!$E$4:$E$25)-1,"")</f>
        <v/>
      </c>
      <c r="Q155" s="5" t="str">
        <f aca="false">IF(P155="","",IF(P155&lt;=2,"0-2 days",IF(P155&lt;=5,"3-5 days",IF(P155&lt;=10,"6-10 days","Over 10 days"))))</f>
        <v/>
      </c>
    </row>
    <row r="156" customFormat="false" ht="15" hidden="false" customHeight="false" outlineLevel="0" collapsed="false">
      <c r="A156" s="3"/>
      <c r="B156" s="3"/>
      <c r="C156" s="3"/>
      <c r="D156" s="4"/>
      <c r="E156" s="4"/>
      <c r="F156" s="4"/>
      <c r="G156" s="4"/>
      <c r="H156" s="5" t="str">
        <f aca="false">IF(OR(D156="",E156=""),"",NETWORKDAYS.INTL(D156,E156,Settings!$B$4,Settings!$E$4:$E$25)-1)</f>
        <v/>
      </c>
      <c r="I156" s="5" t="str">
        <f aca="false">IF(OR(E156="",F156=""),"",NETWORKDAYS.INTL(E156,F156,Settings!$B$4,Settings!$E$4:$E$25)-1)</f>
        <v/>
      </c>
      <c r="J156" s="5" t="str">
        <f aca="false">IF(OR(F156="",G156=""),"",NETWORKDAYS.INTL(F156,G156,Settings!$B$4,Settings!$E$4:$E$25)-1)</f>
        <v/>
      </c>
      <c r="K156" s="5" t="str">
        <f aca="false">IF(OR(D156="",G156=""),"",NETWORKDAYS.INTL(D156,G156,Settings!$B$4,Settings!$E$4:$E$25)-1)</f>
        <v/>
      </c>
      <c r="L156" s="5" t="str">
        <f aca="false">IF(OR(D156="",G156=""),"",G156-D156)</f>
        <v/>
      </c>
      <c r="M156" s="5" t="str">
        <f aca="false">IFERROR(INDEX(Settings!$B$8:$B$15,MATCH(B156,Settings!$A$8:$A$15,0)),"")</f>
        <v/>
      </c>
      <c r="N156" s="5" t="str">
        <f aca="false">IF(OR(K156="",M156=""),"",IF(K156&lt;=M156,"Within SLA","Breached"))</f>
        <v/>
      </c>
      <c r="O156" s="5" t="str">
        <f aca="false">IF(D156="","",IF(G156="","Pending","Closed"))</f>
        <v/>
      </c>
      <c r="P156" s="5" t="str">
        <f aca="false">IF(O156="Pending",NETWORKDAYS.INTL(D156,Settings!$B$5,Settings!$B$4,Settings!$E$4:$E$25)-1,"")</f>
        <v/>
      </c>
      <c r="Q156" s="5" t="str">
        <f aca="false">IF(P156="","",IF(P156&lt;=2,"0-2 days",IF(P156&lt;=5,"3-5 days",IF(P156&lt;=10,"6-10 days","Over 10 days"))))</f>
        <v/>
      </c>
    </row>
    <row r="157" customFormat="false" ht="15" hidden="false" customHeight="false" outlineLevel="0" collapsed="false">
      <c r="A157" s="3"/>
      <c r="B157" s="3"/>
      <c r="C157" s="3"/>
      <c r="D157" s="4"/>
      <c r="E157" s="4"/>
      <c r="F157" s="4"/>
      <c r="G157" s="4"/>
      <c r="H157" s="5" t="str">
        <f aca="false">IF(OR(D157="",E157=""),"",NETWORKDAYS.INTL(D157,E157,Settings!$B$4,Settings!$E$4:$E$25)-1)</f>
        <v/>
      </c>
      <c r="I157" s="5" t="str">
        <f aca="false">IF(OR(E157="",F157=""),"",NETWORKDAYS.INTL(E157,F157,Settings!$B$4,Settings!$E$4:$E$25)-1)</f>
        <v/>
      </c>
      <c r="J157" s="5" t="str">
        <f aca="false">IF(OR(F157="",G157=""),"",NETWORKDAYS.INTL(F157,G157,Settings!$B$4,Settings!$E$4:$E$25)-1)</f>
        <v/>
      </c>
      <c r="K157" s="5" t="str">
        <f aca="false">IF(OR(D157="",G157=""),"",NETWORKDAYS.INTL(D157,G157,Settings!$B$4,Settings!$E$4:$E$25)-1)</f>
        <v/>
      </c>
      <c r="L157" s="5" t="str">
        <f aca="false">IF(OR(D157="",G157=""),"",G157-D157)</f>
        <v/>
      </c>
      <c r="M157" s="5" t="str">
        <f aca="false">IFERROR(INDEX(Settings!$B$8:$B$15,MATCH(B157,Settings!$A$8:$A$15,0)),"")</f>
        <v/>
      </c>
      <c r="N157" s="5" t="str">
        <f aca="false">IF(OR(K157="",M157=""),"",IF(K157&lt;=M157,"Within SLA","Breached"))</f>
        <v/>
      </c>
      <c r="O157" s="5" t="str">
        <f aca="false">IF(D157="","",IF(G157="","Pending","Closed"))</f>
        <v/>
      </c>
      <c r="P157" s="5" t="str">
        <f aca="false">IF(O157="Pending",NETWORKDAYS.INTL(D157,Settings!$B$5,Settings!$B$4,Settings!$E$4:$E$25)-1,"")</f>
        <v/>
      </c>
      <c r="Q157" s="5" t="str">
        <f aca="false">IF(P157="","",IF(P157&lt;=2,"0-2 days",IF(P157&lt;=5,"3-5 days",IF(P157&lt;=10,"6-10 days","Over 10 days"))))</f>
        <v/>
      </c>
    </row>
    <row r="158" customFormat="false" ht="15" hidden="false" customHeight="false" outlineLevel="0" collapsed="false">
      <c r="A158" s="3"/>
      <c r="B158" s="3"/>
      <c r="C158" s="3"/>
      <c r="D158" s="4"/>
      <c r="E158" s="4"/>
      <c r="F158" s="4"/>
      <c r="G158" s="4"/>
      <c r="H158" s="5" t="str">
        <f aca="false">IF(OR(D158="",E158=""),"",NETWORKDAYS.INTL(D158,E158,Settings!$B$4,Settings!$E$4:$E$25)-1)</f>
        <v/>
      </c>
      <c r="I158" s="5" t="str">
        <f aca="false">IF(OR(E158="",F158=""),"",NETWORKDAYS.INTL(E158,F158,Settings!$B$4,Settings!$E$4:$E$25)-1)</f>
        <v/>
      </c>
      <c r="J158" s="5" t="str">
        <f aca="false">IF(OR(F158="",G158=""),"",NETWORKDAYS.INTL(F158,G158,Settings!$B$4,Settings!$E$4:$E$25)-1)</f>
        <v/>
      </c>
      <c r="K158" s="5" t="str">
        <f aca="false">IF(OR(D158="",G158=""),"",NETWORKDAYS.INTL(D158,G158,Settings!$B$4,Settings!$E$4:$E$25)-1)</f>
        <v/>
      </c>
      <c r="L158" s="5" t="str">
        <f aca="false">IF(OR(D158="",G158=""),"",G158-D158)</f>
        <v/>
      </c>
      <c r="M158" s="5" t="str">
        <f aca="false">IFERROR(INDEX(Settings!$B$8:$B$15,MATCH(B158,Settings!$A$8:$A$15,0)),"")</f>
        <v/>
      </c>
      <c r="N158" s="5" t="str">
        <f aca="false">IF(OR(K158="",M158=""),"",IF(K158&lt;=M158,"Within SLA","Breached"))</f>
        <v/>
      </c>
      <c r="O158" s="5" t="str">
        <f aca="false">IF(D158="","",IF(G158="","Pending","Closed"))</f>
        <v/>
      </c>
      <c r="P158" s="5" t="str">
        <f aca="false">IF(O158="Pending",NETWORKDAYS.INTL(D158,Settings!$B$5,Settings!$B$4,Settings!$E$4:$E$25)-1,"")</f>
        <v/>
      </c>
      <c r="Q158" s="5" t="str">
        <f aca="false">IF(P158="","",IF(P158&lt;=2,"0-2 days",IF(P158&lt;=5,"3-5 days",IF(P158&lt;=10,"6-10 days","Over 10 days"))))</f>
        <v/>
      </c>
    </row>
    <row r="159" customFormat="false" ht="15" hidden="false" customHeight="false" outlineLevel="0" collapsed="false">
      <c r="A159" s="3"/>
      <c r="B159" s="3"/>
      <c r="C159" s="3"/>
      <c r="D159" s="4"/>
      <c r="E159" s="4"/>
      <c r="F159" s="4"/>
      <c r="G159" s="4"/>
      <c r="H159" s="5" t="str">
        <f aca="false">IF(OR(D159="",E159=""),"",NETWORKDAYS.INTL(D159,E159,Settings!$B$4,Settings!$E$4:$E$25)-1)</f>
        <v/>
      </c>
      <c r="I159" s="5" t="str">
        <f aca="false">IF(OR(E159="",F159=""),"",NETWORKDAYS.INTL(E159,F159,Settings!$B$4,Settings!$E$4:$E$25)-1)</f>
        <v/>
      </c>
      <c r="J159" s="5" t="str">
        <f aca="false">IF(OR(F159="",G159=""),"",NETWORKDAYS.INTL(F159,G159,Settings!$B$4,Settings!$E$4:$E$25)-1)</f>
        <v/>
      </c>
      <c r="K159" s="5" t="str">
        <f aca="false">IF(OR(D159="",G159=""),"",NETWORKDAYS.INTL(D159,G159,Settings!$B$4,Settings!$E$4:$E$25)-1)</f>
        <v/>
      </c>
      <c r="L159" s="5" t="str">
        <f aca="false">IF(OR(D159="",G159=""),"",G159-D159)</f>
        <v/>
      </c>
      <c r="M159" s="5" t="str">
        <f aca="false">IFERROR(INDEX(Settings!$B$8:$B$15,MATCH(B159,Settings!$A$8:$A$15,0)),"")</f>
        <v/>
      </c>
      <c r="N159" s="5" t="str">
        <f aca="false">IF(OR(K159="",M159=""),"",IF(K159&lt;=M159,"Within SLA","Breached"))</f>
        <v/>
      </c>
      <c r="O159" s="5" t="str">
        <f aca="false">IF(D159="","",IF(G159="","Pending","Closed"))</f>
        <v/>
      </c>
      <c r="P159" s="5" t="str">
        <f aca="false">IF(O159="Pending",NETWORKDAYS.INTL(D159,Settings!$B$5,Settings!$B$4,Settings!$E$4:$E$25)-1,"")</f>
        <v/>
      </c>
      <c r="Q159" s="5" t="str">
        <f aca="false">IF(P159="","",IF(P159&lt;=2,"0-2 days",IF(P159&lt;=5,"3-5 days",IF(P159&lt;=10,"6-10 days","Over 10 days"))))</f>
        <v/>
      </c>
    </row>
    <row r="160" customFormat="false" ht="15" hidden="false" customHeight="false" outlineLevel="0" collapsed="false">
      <c r="A160" s="3"/>
      <c r="B160" s="3"/>
      <c r="C160" s="3"/>
      <c r="D160" s="4"/>
      <c r="E160" s="4"/>
      <c r="F160" s="4"/>
      <c r="G160" s="4"/>
      <c r="H160" s="5" t="str">
        <f aca="false">IF(OR(D160="",E160=""),"",NETWORKDAYS.INTL(D160,E160,Settings!$B$4,Settings!$E$4:$E$25)-1)</f>
        <v/>
      </c>
      <c r="I160" s="5" t="str">
        <f aca="false">IF(OR(E160="",F160=""),"",NETWORKDAYS.INTL(E160,F160,Settings!$B$4,Settings!$E$4:$E$25)-1)</f>
        <v/>
      </c>
      <c r="J160" s="5" t="str">
        <f aca="false">IF(OR(F160="",G160=""),"",NETWORKDAYS.INTL(F160,G160,Settings!$B$4,Settings!$E$4:$E$25)-1)</f>
        <v/>
      </c>
      <c r="K160" s="5" t="str">
        <f aca="false">IF(OR(D160="",G160=""),"",NETWORKDAYS.INTL(D160,G160,Settings!$B$4,Settings!$E$4:$E$25)-1)</f>
        <v/>
      </c>
      <c r="L160" s="5" t="str">
        <f aca="false">IF(OR(D160="",G160=""),"",G160-D160)</f>
        <v/>
      </c>
      <c r="M160" s="5" t="str">
        <f aca="false">IFERROR(INDEX(Settings!$B$8:$B$15,MATCH(B160,Settings!$A$8:$A$15,0)),"")</f>
        <v/>
      </c>
      <c r="N160" s="5" t="str">
        <f aca="false">IF(OR(K160="",M160=""),"",IF(K160&lt;=M160,"Within SLA","Breached"))</f>
        <v/>
      </c>
      <c r="O160" s="5" t="str">
        <f aca="false">IF(D160="","",IF(G160="","Pending","Closed"))</f>
        <v/>
      </c>
      <c r="P160" s="5" t="str">
        <f aca="false">IF(O160="Pending",NETWORKDAYS.INTL(D160,Settings!$B$5,Settings!$B$4,Settings!$E$4:$E$25)-1,"")</f>
        <v/>
      </c>
      <c r="Q160" s="5" t="str">
        <f aca="false">IF(P160="","",IF(P160&lt;=2,"0-2 days",IF(P160&lt;=5,"3-5 days",IF(P160&lt;=10,"6-10 days","Over 10 days"))))</f>
        <v/>
      </c>
    </row>
    <row r="161" customFormat="false" ht="15" hidden="false" customHeight="false" outlineLevel="0" collapsed="false">
      <c r="A161" s="3"/>
      <c r="B161" s="3"/>
      <c r="C161" s="3"/>
      <c r="D161" s="4"/>
      <c r="E161" s="4"/>
      <c r="F161" s="4"/>
      <c r="G161" s="4"/>
      <c r="H161" s="5" t="str">
        <f aca="false">IF(OR(D161="",E161=""),"",NETWORKDAYS.INTL(D161,E161,Settings!$B$4,Settings!$E$4:$E$25)-1)</f>
        <v/>
      </c>
      <c r="I161" s="5" t="str">
        <f aca="false">IF(OR(E161="",F161=""),"",NETWORKDAYS.INTL(E161,F161,Settings!$B$4,Settings!$E$4:$E$25)-1)</f>
        <v/>
      </c>
      <c r="J161" s="5" t="str">
        <f aca="false">IF(OR(F161="",G161=""),"",NETWORKDAYS.INTL(F161,G161,Settings!$B$4,Settings!$E$4:$E$25)-1)</f>
        <v/>
      </c>
      <c r="K161" s="5" t="str">
        <f aca="false">IF(OR(D161="",G161=""),"",NETWORKDAYS.INTL(D161,G161,Settings!$B$4,Settings!$E$4:$E$25)-1)</f>
        <v/>
      </c>
      <c r="L161" s="5" t="str">
        <f aca="false">IF(OR(D161="",G161=""),"",G161-D161)</f>
        <v/>
      </c>
      <c r="M161" s="5" t="str">
        <f aca="false">IFERROR(INDEX(Settings!$B$8:$B$15,MATCH(B161,Settings!$A$8:$A$15,0)),"")</f>
        <v/>
      </c>
      <c r="N161" s="5" t="str">
        <f aca="false">IF(OR(K161="",M161=""),"",IF(K161&lt;=M161,"Within SLA","Breached"))</f>
        <v/>
      </c>
      <c r="O161" s="5" t="str">
        <f aca="false">IF(D161="","",IF(G161="","Pending","Closed"))</f>
        <v/>
      </c>
      <c r="P161" s="5" t="str">
        <f aca="false">IF(O161="Pending",NETWORKDAYS.INTL(D161,Settings!$B$5,Settings!$B$4,Settings!$E$4:$E$25)-1,"")</f>
        <v/>
      </c>
      <c r="Q161" s="5" t="str">
        <f aca="false">IF(P161="","",IF(P161&lt;=2,"0-2 days",IF(P161&lt;=5,"3-5 days",IF(P161&lt;=10,"6-10 days","Over 10 days"))))</f>
        <v/>
      </c>
    </row>
    <row r="162" customFormat="false" ht="15" hidden="false" customHeight="false" outlineLevel="0" collapsed="false">
      <c r="A162" s="3"/>
      <c r="B162" s="3"/>
      <c r="C162" s="3"/>
      <c r="D162" s="4"/>
      <c r="E162" s="4"/>
      <c r="F162" s="4"/>
      <c r="G162" s="4"/>
      <c r="H162" s="5" t="str">
        <f aca="false">IF(OR(D162="",E162=""),"",NETWORKDAYS.INTL(D162,E162,Settings!$B$4,Settings!$E$4:$E$25)-1)</f>
        <v/>
      </c>
      <c r="I162" s="5" t="str">
        <f aca="false">IF(OR(E162="",F162=""),"",NETWORKDAYS.INTL(E162,F162,Settings!$B$4,Settings!$E$4:$E$25)-1)</f>
        <v/>
      </c>
      <c r="J162" s="5" t="str">
        <f aca="false">IF(OR(F162="",G162=""),"",NETWORKDAYS.INTL(F162,G162,Settings!$B$4,Settings!$E$4:$E$25)-1)</f>
        <v/>
      </c>
      <c r="K162" s="5" t="str">
        <f aca="false">IF(OR(D162="",G162=""),"",NETWORKDAYS.INTL(D162,G162,Settings!$B$4,Settings!$E$4:$E$25)-1)</f>
        <v/>
      </c>
      <c r="L162" s="5" t="str">
        <f aca="false">IF(OR(D162="",G162=""),"",G162-D162)</f>
        <v/>
      </c>
      <c r="M162" s="5" t="str">
        <f aca="false">IFERROR(INDEX(Settings!$B$8:$B$15,MATCH(B162,Settings!$A$8:$A$15,0)),"")</f>
        <v/>
      </c>
      <c r="N162" s="5" t="str">
        <f aca="false">IF(OR(K162="",M162=""),"",IF(K162&lt;=M162,"Within SLA","Breached"))</f>
        <v/>
      </c>
      <c r="O162" s="5" t="str">
        <f aca="false">IF(D162="","",IF(G162="","Pending","Closed"))</f>
        <v/>
      </c>
      <c r="P162" s="5" t="str">
        <f aca="false">IF(O162="Pending",NETWORKDAYS.INTL(D162,Settings!$B$5,Settings!$B$4,Settings!$E$4:$E$25)-1,"")</f>
        <v/>
      </c>
      <c r="Q162" s="5" t="str">
        <f aca="false">IF(P162="","",IF(P162&lt;=2,"0-2 days",IF(P162&lt;=5,"3-5 days",IF(P162&lt;=10,"6-10 days","Over 10 days"))))</f>
        <v/>
      </c>
    </row>
    <row r="163" customFormat="false" ht="15" hidden="false" customHeight="false" outlineLevel="0" collapsed="false">
      <c r="A163" s="3"/>
      <c r="B163" s="3"/>
      <c r="C163" s="3"/>
      <c r="D163" s="4"/>
      <c r="E163" s="4"/>
      <c r="F163" s="4"/>
      <c r="G163" s="4"/>
      <c r="H163" s="5" t="str">
        <f aca="false">IF(OR(D163="",E163=""),"",NETWORKDAYS.INTL(D163,E163,Settings!$B$4,Settings!$E$4:$E$25)-1)</f>
        <v/>
      </c>
      <c r="I163" s="5" t="str">
        <f aca="false">IF(OR(E163="",F163=""),"",NETWORKDAYS.INTL(E163,F163,Settings!$B$4,Settings!$E$4:$E$25)-1)</f>
        <v/>
      </c>
      <c r="J163" s="5" t="str">
        <f aca="false">IF(OR(F163="",G163=""),"",NETWORKDAYS.INTL(F163,G163,Settings!$B$4,Settings!$E$4:$E$25)-1)</f>
        <v/>
      </c>
      <c r="K163" s="5" t="str">
        <f aca="false">IF(OR(D163="",G163=""),"",NETWORKDAYS.INTL(D163,G163,Settings!$B$4,Settings!$E$4:$E$25)-1)</f>
        <v/>
      </c>
      <c r="L163" s="5" t="str">
        <f aca="false">IF(OR(D163="",G163=""),"",G163-D163)</f>
        <v/>
      </c>
      <c r="M163" s="5" t="str">
        <f aca="false">IFERROR(INDEX(Settings!$B$8:$B$15,MATCH(B163,Settings!$A$8:$A$15,0)),"")</f>
        <v/>
      </c>
      <c r="N163" s="5" t="str">
        <f aca="false">IF(OR(K163="",M163=""),"",IF(K163&lt;=M163,"Within SLA","Breached"))</f>
        <v/>
      </c>
      <c r="O163" s="5" t="str">
        <f aca="false">IF(D163="","",IF(G163="","Pending","Closed"))</f>
        <v/>
      </c>
      <c r="P163" s="5" t="str">
        <f aca="false">IF(O163="Pending",NETWORKDAYS.INTL(D163,Settings!$B$5,Settings!$B$4,Settings!$E$4:$E$25)-1,"")</f>
        <v/>
      </c>
      <c r="Q163" s="5" t="str">
        <f aca="false">IF(P163="","",IF(P163&lt;=2,"0-2 days",IF(P163&lt;=5,"3-5 days",IF(P163&lt;=10,"6-10 days","Over 10 days"))))</f>
        <v/>
      </c>
    </row>
    <row r="164" customFormat="false" ht="15" hidden="false" customHeight="false" outlineLevel="0" collapsed="false">
      <c r="A164" s="3"/>
      <c r="B164" s="3"/>
      <c r="C164" s="3"/>
      <c r="D164" s="4"/>
      <c r="E164" s="4"/>
      <c r="F164" s="4"/>
      <c r="G164" s="4"/>
      <c r="H164" s="5" t="str">
        <f aca="false">IF(OR(D164="",E164=""),"",NETWORKDAYS.INTL(D164,E164,Settings!$B$4,Settings!$E$4:$E$25)-1)</f>
        <v/>
      </c>
      <c r="I164" s="5" t="str">
        <f aca="false">IF(OR(E164="",F164=""),"",NETWORKDAYS.INTL(E164,F164,Settings!$B$4,Settings!$E$4:$E$25)-1)</f>
        <v/>
      </c>
      <c r="J164" s="5" t="str">
        <f aca="false">IF(OR(F164="",G164=""),"",NETWORKDAYS.INTL(F164,G164,Settings!$B$4,Settings!$E$4:$E$25)-1)</f>
        <v/>
      </c>
      <c r="K164" s="5" t="str">
        <f aca="false">IF(OR(D164="",G164=""),"",NETWORKDAYS.INTL(D164,G164,Settings!$B$4,Settings!$E$4:$E$25)-1)</f>
        <v/>
      </c>
      <c r="L164" s="5" t="str">
        <f aca="false">IF(OR(D164="",G164=""),"",G164-D164)</f>
        <v/>
      </c>
      <c r="M164" s="5" t="str">
        <f aca="false">IFERROR(INDEX(Settings!$B$8:$B$15,MATCH(B164,Settings!$A$8:$A$15,0)),"")</f>
        <v/>
      </c>
      <c r="N164" s="5" t="str">
        <f aca="false">IF(OR(K164="",M164=""),"",IF(K164&lt;=M164,"Within SLA","Breached"))</f>
        <v/>
      </c>
      <c r="O164" s="5" t="str">
        <f aca="false">IF(D164="","",IF(G164="","Pending","Closed"))</f>
        <v/>
      </c>
      <c r="P164" s="5" t="str">
        <f aca="false">IF(O164="Pending",NETWORKDAYS.INTL(D164,Settings!$B$5,Settings!$B$4,Settings!$E$4:$E$25)-1,"")</f>
        <v/>
      </c>
      <c r="Q164" s="5" t="str">
        <f aca="false">IF(P164="","",IF(P164&lt;=2,"0-2 days",IF(P164&lt;=5,"3-5 days",IF(P164&lt;=10,"6-10 days","Over 10 days"))))</f>
        <v/>
      </c>
    </row>
    <row r="165" customFormat="false" ht="15" hidden="false" customHeight="false" outlineLevel="0" collapsed="false">
      <c r="A165" s="3"/>
      <c r="B165" s="3"/>
      <c r="C165" s="3"/>
      <c r="D165" s="4"/>
      <c r="E165" s="4"/>
      <c r="F165" s="4"/>
      <c r="G165" s="4"/>
      <c r="H165" s="5" t="str">
        <f aca="false">IF(OR(D165="",E165=""),"",NETWORKDAYS.INTL(D165,E165,Settings!$B$4,Settings!$E$4:$E$25)-1)</f>
        <v/>
      </c>
      <c r="I165" s="5" t="str">
        <f aca="false">IF(OR(E165="",F165=""),"",NETWORKDAYS.INTL(E165,F165,Settings!$B$4,Settings!$E$4:$E$25)-1)</f>
        <v/>
      </c>
      <c r="J165" s="5" t="str">
        <f aca="false">IF(OR(F165="",G165=""),"",NETWORKDAYS.INTL(F165,G165,Settings!$B$4,Settings!$E$4:$E$25)-1)</f>
        <v/>
      </c>
      <c r="K165" s="5" t="str">
        <f aca="false">IF(OR(D165="",G165=""),"",NETWORKDAYS.INTL(D165,G165,Settings!$B$4,Settings!$E$4:$E$25)-1)</f>
        <v/>
      </c>
      <c r="L165" s="5" t="str">
        <f aca="false">IF(OR(D165="",G165=""),"",G165-D165)</f>
        <v/>
      </c>
      <c r="M165" s="5" t="str">
        <f aca="false">IFERROR(INDEX(Settings!$B$8:$B$15,MATCH(B165,Settings!$A$8:$A$15,0)),"")</f>
        <v/>
      </c>
      <c r="N165" s="5" t="str">
        <f aca="false">IF(OR(K165="",M165=""),"",IF(K165&lt;=M165,"Within SLA","Breached"))</f>
        <v/>
      </c>
      <c r="O165" s="5" t="str">
        <f aca="false">IF(D165="","",IF(G165="","Pending","Closed"))</f>
        <v/>
      </c>
      <c r="P165" s="5" t="str">
        <f aca="false">IF(O165="Pending",NETWORKDAYS.INTL(D165,Settings!$B$5,Settings!$B$4,Settings!$E$4:$E$25)-1,"")</f>
        <v/>
      </c>
      <c r="Q165" s="5" t="str">
        <f aca="false">IF(P165="","",IF(P165&lt;=2,"0-2 days",IF(P165&lt;=5,"3-5 days",IF(P165&lt;=10,"6-10 days","Over 10 days"))))</f>
        <v/>
      </c>
    </row>
    <row r="166" customFormat="false" ht="15" hidden="false" customHeight="false" outlineLevel="0" collapsed="false">
      <c r="A166" s="3"/>
      <c r="B166" s="3"/>
      <c r="C166" s="3"/>
      <c r="D166" s="4"/>
      <c r="E166" s="4"/>
      <c r="F166" s="4"/>
      <c r="G166" s="4"/>
      <c r="H166" s="5" t="str">
        <f aca="false">IF(OR(D166="",E166=""),"",NETWORKDAYS.INTL(D166,E166,Settings!$B$4,Settings!$E$4:$E$25)-1)</f>
        <v/>
      </c>
      <c r="I166" s="5" t="str">
        <f aca="false">IF(OR(E166="",F166=""),"",NETWORKDAYS.INTL(E166,F166,Settings!$B$4,Settings!$E$4:$E$25)-1)</f>
        <v/>
      </c>
      <c r="J166" s="5" t="str">
        <f aca="false">IF(OR(F166="",G166=""),"",NETWORKDAYS.INTL(F166,G166,Settings!$B$4,Settings!$E$4:$E$25)-1)</f>
        <v/>
      </c>
      <c r="K166" s="5" t="str">
        <f aca="false">IF(OR(D166="",G166=""),"",NETWORKDAYS.INTL(D166,G166,Settings!$B$4,Settings!$E$4:$E$25)-1)</f>
        <v/>
      </c>
      <c r="L166" s="5" t="str">
        <f aca="false">IF(OR(D166="",G166=""),"",G166-D166)</f>
        <v/>
      </c>
      <c r="M166" s="5" t="str">
        <f aca="false">IFERROR(INDEX(Settings!$B$8:$B$15,MATCH(B166,Settings!$A$8:$A$15,0)),"")</f>
        <v/>
      </c>
      <c r="N166" s="5" t="str">
        <f aca="false">IF(OR(K166="",M166=""),"",IF(K166&lt;=M166,"Within SLA","Breached"))</f>
        <v/>
      </c>
      <c r="O166" s="5" t="str">
        <f aca="false">IF(D166="","",IF(G166="","Pending","Closed"))</f>
        <v/>
      </c>
      <c r="P166" s="5" t="str">
        <f aca="false">IF(O166="Pending",NETWORKDAYS.INTL(D166,Settings!$B$5,Settings!$B$4,Settings!$E$4:$E$25)-1,"")</f>
        <v/>
      </c>
      <c r="Q166" s="5" t="str">
        <f aca="false">IF(P166="","",IF(P166&lt;=2,"0-2 days",IF(P166&lt;=5,"3-5 days",IF(P166&lt;=10,"6-10 days","Over 10 days"))))</f>
        <v/>
      </c>
    </row>
    <row r="167" customFormat="false" ht="15" hidden="false" customHeight="false" outlineLevel="0" collapsed="false">
      <c r="A167" s="3"/>
      <c r="B167" s="3"/>
      <c r="C167" s="3"/>
      <c r="D167" s="4"/>
      <c r="E167" s="4"/>
      <c r="F167" s="4"/>
      <c r="G167" s="4"/>
      <c r="H167" s="5" t="str">
        <f aca="false">IF(OR(D167="",E167=""),"",NETWORKDAYS.INTL(D167,E167,Settings!$B$4,Settings!$E$4:$E$25)-1)</f>
        <v/>
      </c>
      <c r="I167" s="5" t="str">
        <f aca="false">IF(OR(E167="",F167=""),"",NETWORKDAYS.INTL(E167,F167,Settings!$B$4,Settings!$E$4:$E$25)-1)</f>
        <v/>
      </c>
      <c r="J167" s="5" t="str">
        <f aca="false">IF(OR(F167="",G167=""),"",NETWORKDAYS.INTL(F167,G167,Settings!$B$4,Settings!$E$4:$E$25)-1)</f>
        <v/>
      </c>
      <c r="K167" s="5" t="str">
        <f aca="false">IF(OR(D167="",G167=""),"",NETWORKDAYS.INTL(D167,G167,Settings!$B$4,Settings!$E$4:$E$25)-1)</f>
        <v/>
      </c>
      <c r="L167" s="5" t="str">
        <f aca="false">IF(OR(D167="",G167=""),"",G167-D167)</f>
        <v/>
      </c>
      <c r="M167" s="5" t="str">
        <f aca="false">IFERROR(INDEX(Settings!$B$8:$B$15,MATCH(B167,Settings!$A$8:$A$15,0)),"")</f>
        <v/>
      </c>
      <c r="N167" s="5" t="str">
        <f aca="false">IF(OR(K167="",M167=""),"",IF(K167&lt;=M167,"Within SLA","Breached"))</f>
        <v/>
      </c>
      <c r="O167" s="5" t="str">
        <f aca="false">IF(D167="","",IF(G167="","Pending","Closed"))</f>
        <v/>
      </c>
      <c r="P167" s="5" t="str">
        <f aca="false">IF(O167="Pending",NETWORKDAYS.INTL(D167,Settings!$B$5,Settings!$B$4,Settings!$E$4:$E$25)-1,"")</f>
        <v/>
      </c>
      <c r="Q167" s="5" t="str">
        <f aca="false">IF(P167="","",IF(P167&lt;=2,"0-2 days",IF(P167&lt;=5,"3-5 days",IF(P167&lt;=10,"6-10 days","Over 10 days"))))</f>
        <v/>
      </c>
    </row>
    <row r="168" customFormat="false" ht="15" hidden="false" customHeight="false" outlineLevel="0" collapsed="false">
      <c r="A168" s="3"/>
      <c r="B168" s="3"/>
      <c r="C168" s="3"/>
      <c r="D168" s="4"/>
      <c r="E168" s="4"/>
      <c r="F168" s="4"/>
      <c r="G168" s="4"/>
      <c r="H168" s="5" t="str">
        <f aca="false">IF(OR(D168="",E168=""),"",NETWORKDAYS.INTL(D168,E168,Settings!$B$4,Settings!$E$4:$E$25)-1)</f>
        <v/>
      </c>
      <c r="I168" s="5" t="str">
        <f aca="false">IF(OR(E168="",F168=""),"",NETWORKDAYS.INTL(E168,F168,Settings!$B$4,Settings!$E$4:$E$25)-1)</f>
        <v/>
      </c>
      <c r="J168" s="5" t="str">
        <f aca="false">IF(OR(F168="",G168=""),"",NETWORKDAYS.INTL(F168,G168,Settings!$B$4,Settings!$E$4:$E$25)-1)</f>
        <v/>
      </c>
      <c r="K168" s="5" t="str">
        <f aca="false">IF(OR(D168="",G168=""),"",NETWORKDAYS.INTL(D168,G168,Settings!$B$4,Settings!$E$4:$E$25)-1)</f>
        <v/>
      </c>
      <c r="L168" s="5" t="str">
        <f aca="false">IF(OR(D168="",G168=""),"",G168-D168)</f>
        <v/>
      </c>
      <c r="M168" s="5" t="str">
        <f aca="false">IFERROR(INDEX(Settings!$B$8:$B$15,MATCH(B168,Settings!$A$8:$A$15,0)),"")</f>
        <v/>
      </c>
      <c r="N168" s="5" t="str">
        <f aca="false">IF(OR(K168="",M168=""),"",IF(K168&lt;=M168,"Within SLA","Breached"))</f>
        <v/>
      </c>
      <c r="O168" s="5" t="str">
        <f aca="false">IF(D168="","",IF(G168="","Pending","Closed"))</f>
        <v/>
      </c>
      <c r="P168" s="5" t="str">
        <f aca="false">IF(O168="Pending",NETWORKDAYS.INTL(D168,Settings!$B$5,Settings!$B$4,Settings!$E$4:$E$25)-1,"")</f>
        <v/>
      </c>
      <c r="Q168" s="5" t="str">
        <f aca="false">IF(P168="","",IF(P168&lt;=2,"0-2 days",IF(P168&lt;=5,"3-5 days",IF(P168&lt;=10,"6-10 days","Over 10 days"))))</f>
        <v/>
      </c>
    </row>
    <row r="169" customFormat="false" ht="15" hidden="false" customHeight="false" outlineLevel="0" collapsed="false">
      <c r="A169" s="3"/>
      <c r="B169" s="3"/>
      <c r="C169" s="3"/>
      <c r="D169" s="4"/>
      <c r="E169" s="4"/>
      <c r="F169" s="4"/>
      <c r="G169" s="4"/>
      <c r="H169" s="5" t="str">
        <f aca="false">IF(OR(D169="",E169=""),"",NETWORKDAYS.INTL(D169,E169,Settings!$B$4,Settings!$E$4:$E$25)-1)</f>
        <v/>
      </c>
      <c r="I169" s="5" t="str">
        <f aca="false">IF(OR(E169="",F169=""),"",NETWORKDAYS.INTL(E169,F169,Settings!$B$4,Settings!$E$4:$E$25)-1)</f>
        <v/>
      </c>
      <c r="J169" s="5" t="str">
        <f aca="false">IF(OR(F169="",G169=""),"",NETWORKDAYS.INTL(F169,G169,Settings!$B$4,Settings!$E$4:$E$25)-1)</f>
        <v/>
      </c>
      <c r="K169" s="5" t="str">
        <f aca="false">IF(OR(D169="",G169=""),"",NETWORKDAYS.INTL(D169,G169,Settings!$B$4,Settings!$E$4:$E$25)-1)</f>
        <v/>
      </c>
      <c r="L169" s="5" t="str">
        <f aca="false">IF(OR(D169="",G169=""),"",G169-D169)</f>
        <v/>
      </c>
      <c r="M169" s="5" t="str">
        <f aca="false">IFERROR(INDEX(Settings!$B$8:$B$15,MATCH(B169,Settings!$A$8:$A$15,0)),"")</f>
        <v/>
      </c>
      <c r="N169" s="5" t="str">
        <f aca="false">IF(OR(K169="",M169=""),"",IF(K169&lt;=M169,"Within SLA","Breached"))</f>
        <v/>
      </c>
      <c r="O169" s="5" t="str">
        <f aca="false">IF(D169="","",IF(G169="","Pending","Closed"))</f>
        <v/>
      </c>
      <c r="P169" s="5" t="str">
        <f aca="false">IF(O169="Pending",NETWORKDAYS.INTL(D169,Settings!$B$5,Settings!$B$4,Settings!$E$4:$E$25)-1,"")</f>
        <v/>
      </c>
      <c r="Q169" s="5" t="str">
        <f aca="false">IF(P169="","",IF(P169&lt;=2,"0-2 days",IF(P169&lt;=5,"3-5 days",IF(P169&lt;=10,"6-10 days","Over 10 days"))))</f>
        <v/>
      </c>
    </row>
    <row r="170" customFormat="false" ht="15" hidden="false" customHeight="false" outlineLevel="0" collapsed="false">
      <c r="A170" s="3"/>
      <c r="B170" s="3"/>
      <c r="C170" s="3"/>
      <c r="D170" s="4"/>
      <c r="E170" s="4"/>
      <c r="F170" s="4"/>
      <c r="G170" s="4"/>
      <c r="H170" s="5" t="str">
        <f aca="false">IF(OR(D170="",E170=""),"",NETWORKDAYS.INTL(D170,E170,Settings!$B$4,Settings!$E$4:$E$25)-1)</f>
        <v/>
      </c>
      <c r="I170" s="5" t="str">
        <f aca="false">IF(OR(E170="",F170=""),"",NETWORKDAYS.INTL(E170,F170,Settings!$B$4,Settings!$E$4:$E$25)-1)</f>
        <v/>
      </c>
      <c r="J170" s="5" t="str">
        <f aca="false">IF(OR(F170="",G170=""),"",NETWORKDAYS.INTL(F170,G170,Settings!$B$4,Settings!$E$4:$E$25)-1)</f>
        <v/>
      </c>
      <c r="K170" s="5" t="str">
        <f aca="false">IF(OR(D170="",G170=""),"",NETWORKDAYS.INTL(D170,G170,Settings!$B$4,Settings!$E$4:$E$25)-1)</f>
        <v/>
      </c>
      <c r="L170" s="5" t="str">
        <f aca="false">IF(OR(D170="",G170=""),"",G170-D170)</f>
        <v/>
      </c>
      <c r="M170" s="5" t="str">
        <f aca="false">IFERROR(INDEX(Settings!$B$8:$B$15,MATCH(B170,Settings!$A$8:$A$15,0)),"")</f>
        <v/>
      </c>
      <c r="N170" s="5" t="str">
        <f aca="false">IF(OR(K170="",M170=""),"",IF(K170&lt;=M170,"Within SLA","Breached"))</f>
        <v/>
      </c>
      <c r="O170" s="5" t="str">
        <f aca="false">IF(D170="","",IF(G170="","Pending","Closed"))</f>
        <v/>
      </c>
      <c r="P170" s="5" t="str">
        <f aca="false">IF(O170="Pending",NETWORKDAYS.INTL(D170,Settings!$B$5,Settings!$B$4,Settings!$E$4:$E$25)-1,"")</f>
        <v/>
      </c>
      <c r="Q170" s="5" t="str">
        <f aca="false">IF(P170="","",IF(P170&lt;=2,"0-2 days",IF(P170&lt;=5,"3-5 days",IF(P170&lt;=10,"6-10 days","Over 10 days"))))</f>
        <v/>
      </c>
    </row>
    <row r="171" customFormat="false" ht="15" hidden="false" customHeight="false" outlineLevel="0" collapsed="false">
      <c r="A171" s="3"/>
      <c r="B171" s="3"/>
      <c r="C171" s="3"/>
      <c r="D171" s="4"/>
      <c r="E171" s="4"/>
      <c r="F171" s="4"/>
      <c r="G171" s="4"/>
      <c r="H171" s="5" t="str">
        <f aca="false">IF(OR(D171="",E171=""),"",NETWORKDAYS.INTL(D171,E171,Settings!$B$4,Settings!$E$4:$E$25)-1)</f>
        <v/>
      </c>
      <c r="I171" s="5" t="str">
        <f aca="false">IF(OR(E171="",F171=""),"",NETWORKDAYS.INTL(E171,F171,Settings!$B$4,Settings!$E$4:$E$25)-1)</f>
        <v/>
      </c>
      <c r="J171" s="5" t="str">
        <f aca="false">IF(OR(F171="",G171=""),"",NETWORKDAYS.INTL(F171,G171,Settings!$B$4,Settings!$E$4:$E$25)-1)</f>
        <v/>
      </c>
      <c r="K171" s="5" t="str">
        <f aca="false">IF(OR(D171="",G171=""),"",NETWORKDAYS.INTL(D171,G171,Settings!$B$4,Settings!$E$4:$E$25)-1)</f>
        <v/>
      </c>
      <c r="L171" s="5" t="str">
        <f aca="false">IF(OR(D171="",G171=""),"",G171-D171)</f>
        <v/>
      </c>
      <c r="M171" s="5" t="str">
        <f aca="false">IFERROR(INDEX(Settings!$B$8:$B$15,MATCH(B171,Settings!$A$8:$A$15,0)),"")</f>
        <v/>
      </c>
      <c r="N171" s="5" t="str">
        <f aca="false">IF(OR(K171="",M171=""),"",IF(K171&lt;=M171,"Within SLA","Breached"))</f>
        <v/>
      </c>
      <c r="O171" s="5" t="str">
        <f aca="false">IF(D171="","",IF(G171="","Pending","Closed"))</f>
        <v/>
      </c>
      <c r="P171" s="5" t="str">
        <f aca="false">IF(O171="Pending",NETWORKDAYS.INTL(D171,Settings!$B$5,Settings!$B$4,Settings!$E$4:$E$25)-1,"")</f>
        <v/>
      </c>
      <c r="Q171" s="5" t="str">
        <f aca="false">IF(P171="","",IF(P171&lt;=2,"0-2 days",IF(P171&lt;=5,"3-5 days",IF(P171&lt;=10,"6-10 days","Over 10 days"))))</f>
        <v/>
      </c>
    </row>
    <row r="172" customFormat="false" ht="15" hidden="false" customHeight="false" outlineLevel="0" collapsed="false">
      <c r="A172" s="3"/>
      <c r="B172" s="3"/>
      <c r="C172" s="3"/>
      <c r="D172" s="4"/>
      <c r="E172" s="4"/>
      <c r="F172" s="4"/>
      <c r="G172" s="4"/>
      <c r="H172" s="5" t="str">
        <f aca="false">IF(OR(D172="",E172=""),"",NETWORKDAYS.INTL(D172,E172,Settings!$B$4,Settings!$E$4:$E$25)-1)</f>
        <v/>
      </c>
      <c r="I172" s="5" t="str">
        <f aca="false">IF(OR(E172="",F172=""),"",NETWORKDAYS.INTL(E172,F172,Settings!$B$4,Settings!$E$4:$E$25)-1)</f>
        <v/>
      </c>
      <c r="J172" s="5" t="str">
        <f aca="false">IF(OR(F172="",G172=""),"",NETWORKDAYS.INTL(F172,G172,Settings!$B$4,Settings!$E$4:$E$25)-1)</f>
        <v/>
      </c>
      <c r="K172" s="5" t="str">
        <f aca="false">IF(OR(D172="",G172=""),"",NETWORKDAYS.INTL(D172,G172,Settings!$B$4,Settings!$E$4:$E$25)-1)</f>
        <v/>
      </c>
      <c r="L172" s="5" t="str">
        <f aca="false">IF(OR(D172="",G172=""),"",G172-D172)</f>
        <v/>
      </c>
      <c r="M172" s="5" t="str">
        <f aca="false">IFERROR(INDEX(Settings!$B$8:$B$15,MATCH(B172,Settings!$A$8:$A$15,0)),"")</f>
        <v/>
      </c>
      <c r="N172" s="5" t="str">
        <f aca="false">IF(OR(K172="",M172=""),"",IF(K172&lt;=M172,"Within SLA","Breached"))</f>
        <v/>
      </c>
      <c r="O172" s="5" t="str">
        <f aca="false">IF(D172="","",IF(G172="","Pending","Closed"))</f>
        <v/>
      </c>
      <c r="P172" s="5" t="str">
        <f aca="false">IF(O172="Pending",NETWORKDAYS.INTL(D172,Settings!$B$5,Settings!$B$4,Settings!$E$4:$E$25)-1,"")</f>
        <v/>
      </c>
      <c r="Q172" s="5" t="str">
        <f aca="false">IF(P172="","",IF(P172&lt;=2,"0-2 days",IF(P172&lt;=5,"3-5 days",IF(P172&lt;=10,"6-10 days","Over 10 days"))))</f>
        <v/>
      </c>
    </row>
    <row r="173" customFormat="false" ht="15" hidden="false" customHeight="false" outlineLevel="0" collapsed="false">
      <c r="A173" s="3"/>
      <c r="B173" s="3"/>
      <c r="C173" s="3"/>
      <c r="D173" s="4"/>
      <c r="E173" s="4"/>
      <c r="F173" s="4"/>
      <c r="G173" s="4"/>
      <c r="H173" s="5" t="str">
        <f aca="false">IF(OR(D173="",E173=""),"",NETWORKDAYS.INTL(D173,E173,Settings!$B$4,Settings!$E$4:$E$25)-1)</f>
        <v/>
      </c>
      <c r="I173" s="5" t="str">
        <f aca="false">IF(OR(E173="",F173=""),"",NETWORKDAYS.INTL(E173,F173,Settings!$B$4,Settings!$E$4:$E$25)-1)</f>
        <v/>
      </c>
      <c r="J173" s="5" t="str">
        <f aca="false">IF(OR(F173="",G173=""),"",NETWORKDAYS.INTL(F173,G173,Settings!$B$4,Settings!$E$4:$E$25)-1)</f>
        <v/>
      </c>
      <c r="K173" s="5" t="str">
        <f aca="false">IF(OR(D173="",G173=""),"",NETWORKDAYS.INTL(D173,G173,Settings!$B$4,Settings!$E$4:$E$25)-1)</f>
        <v/>
      </c>
      <c r="L173" s="5" t="str">
        <f aca="false">IF(OR(D173="",G173=""),"",G173-D173)</f>
        <v/>
      </c>
      <c r="M173" s="5" t="str">
        <f aca="false">IFERROR(INDEX(Settings!$B$8:$B$15,MATCH(B173,Settings!$A$8:$A$15,0)),"")</f>
        <v/>
      </c>
      <c r="N173" s="5" t="str">
        <f aca="false">IF(OR(K173="",M173=""),"",IF(K173&lt;=M173,"Within SLA","Breached"))</f>
        <v/>
      </c>
      <c r="O173" s="5" t="str">
        <f aca="false">IF(D173="","",IF(G173="","Pending","Closed"))</f>
        <v/>
      </c>
      <c r="P173" s="5" t="str">
        <f aca="false">IF(O173="Pending",NETWORKDAYS.INTL(D173,Settings!$B$5,Settings!$B$4,Settings!$E$4:$E$25)-1,"")</f>
        <v/>
      </c>
      <c r="Q173" s="5" t="str">
        <f aca="false">IF(P173="","",IF(P173&lt;=2,"0-2 days",IF(P173&lt;=5,"3-5 days",IF(P173&lt;=10,"6-10 days","Over 10 days"))))</f>
        <v/>
      </c>
    </row>
    <row r="174" customFormat="false" ht="15" hidden="false" customHeight="false" outlineLevel="0" collapsed="false">
      <c r="A174" s="3"/>
      <c r="B174" s="3"/>
      <c r="C174" s="3"/>
      <c r="D174" s="4"/>
      <c r="E174" s="4"/>
      <c r="F174" s="4"/>
      <c r="G174" s="4"/>
      <c r="H174" s="5" t="str">
        <f aca="false">IF(OR(D174="",E174=""),"",NETWORKDAYS.INTL(D174,E174,Settings!$B$4,Settings!$E$4:$E$25)-1)</f>
        <v/>
      </c>
      <c r="I174" s="5" t="str">
        <f aca="false">IF(OR(E174="",F174=""),"",NETWORKDAYS.INTL(E174,F174,Settings!$B$4,Settings!$E$4:$E$25)-1)</f>
        <v/>
      </c>
      <c r="J174" s="5" t="str">
        <f aca="false">IF(OR(F174="",G174=""),"",NETWORKDAYS.INTL(F174,G174,Settings!$B$4,Settings!$E$4:$E$25)-1)</f>
        <v/>
      </c>
      <c r="K174" s="5" t="str">
        <f aca="false">IF(OR(D174="",G174=""),"",NETWORKDAYS.INTL(D174,G174,Settings!$B$4,Settings!$E$4:$E$25)-1)</f>
        <v/>
      </c>
      <c r="L174" s="5" t="str">
        <f aca="false">IF(OR(D174="",G174=""),"",G174-D174)</f>
        <v/>
      </c>
      <c r="M174" s="5" t="str">
        <f aca="false">IFERROR(INDEX(Settings!$B$8:$B$15,MATCH(B174,Settings!$A$8:$A$15,0)),"")</f>
        <v/>
      </c>
      <c r="N174" s="5" t="str">
        <f aca="false">IF(OR(K174="",M174=""),"",IF(K174&lt;=M174,"Within SLA","Breached"))</f>
        <v/>
      </c>
      <c r="O174" s="5" t="str">
        <f aca="false">IF(D174="","",IF(G174="","Pending","Closed"))</f>
        <v/>
      </c>
      <c r="P174" s="5" t="str">
        <f aca="false">IF(O174="Pending",NETWORKDAYS.INTL(D174,Settings!$B$5,Settings!$B$4,Settings!$E$4:$E$25)-1,"")</f>
        <v/>
      </c>
      <c r="Q174" s="5" t="str">
        <f aca="false">IF(P174="","",IF(P174&lt;=2,"0-2 days",IF(P174&lt;=5,"3-5 days",IF(P174&lt;=10,"6-10 days","Over 10 days"))))</f>
        <v/>
      </c>
    </row>
    <row r="175" customFormat="false" ht="15" hidden="false" customHeight="false" outlineLevel="0" collapsed="false">
      <c r="A175" s="3"/>
      <c r="B175" s="3"/>
      <c r="C175" s="3"/>
      <c r="D175" s="4"/>
      <c r="E175" s="4"/>
      <c r="F175" s="4"/>
      <c r="G175" s="4"/>
      <c r="H175" s="5" t="str">
        <f aca="false">IF(OR(D175="",E175=""),"",NETWORKDAYS.INTL(D175,E175,Settings!$B$4,Settings!$E$4:$E$25)-1)</f>
        <v/>
      </c>
      <c r="I175" s="5" t="str">
        <f aca="false">IF(OR(E175="",F175=""),"",NETWORKDAYS.INTL(E175,F175,Settings!$B$4,Settings!$E$4:$E$25)-1)</f>
        <v/>
      </c>
      <c r="J175" s="5" t="str">
        <f aca="false">IF(OR(F175="",G175=""),"",NETWORKDAYS.INTL(F175,G175,Settings!$B$4,Settings!$E$4:$E$25)-1)</f>
        <v/>
      </c>
      <c r="K175" s="5" t="str">
        <f aca="false">IF(OR(D175="",G175=""),"",NETWORKDAYS.INTL(D175,G175,Settings!$B$4,Settings!$E$4:$E$25)-1)</f>
        <v/>
      </c>
      <c r="L175" s="5" t="str">
        <f aca="false">IF(OR(D175="",G175=""),"",G175-D175)</f>
        <v/>
      </c>
      <c r="M175" s="5" t="str">
        <f aca="false">IFERROR(INDEX(Settings!$B$8:$B$15,MATCH(B175,Settings!$A$8:$A$15,0)),"")</f>
        <v/>
      </c>
      <c r="N175" s="5" t="str">
        <f aca="false">IF(OR(K175="",M175=""),"",IF(K175&lt;=M175,"Within SLA","Breached"))</f>
        <v/>
      </c>
      <c r="O175" s="5" t="str">
        <f aca="false">IF(D175="","",IF(G175="","Pending","Closed"))</f>
        <v/>
      </c>
      <c r="P175" s="5" t="str">
        <f aca="false">IF(O175="Pending",NETWORKDAYS.INTL(D175,Settings!$B$5,Settings!$B$4,Settings!$E$4:$E$25)-1,"")</f>
        <v/>
      </c>
      <c r="Q175" s="5" t="str">
        <f aca="false">IF(P175="","",IF(P175&lt;=2,"0-2 days",IF(P175&lt;=5,"3-5 days",IF(P175&lt;=10,"6-10 days","Over 10 days"))))</f>
        <v/>
      </c>
    </row>
    <row r="176" customFormat="false" ht="15" hidden="false" customHeight="false" outlineLevel="0" collapsed="false">
      <c r="A176" s="3"/>
      <c r="B176" s="3"/>
      <c r="C176" s="3"/>
      <c r="D176" s="4"/>
      <c r="E176" s="4"/>
      <c r="F176" s="4"/>
      <c r="G176" s="4"/>
      <c r="H176" s="5" t="str">
        <f aca="false">IF(OR(D176="",E176=""),"",NETWORKDAYS.INTL(D176,E176,Settings!$B$4,Settings!$E$4:$E$25)-1)</f>
        <v/>
      </c>
      <c r="I176" s="5" t="str">
        <f aca="false">IF(OR(E176="",F176=""),"",NETWORKDAYS.INTL(E176,F176,Settings!$B$4,Settings!$E$4:$E$25)-1)</f>
        <v/>
      </c>
      <c r="J176" s="5" t="str">
        <f aca="false">IF(OR(F176="",G176=""),"",NETWORKDAYS.INTL(F176,G176,Settings!$B$4,Settings!$E$4:$E$25)-1)</f>
        <v/>
      </c>
      <c r="K176" s="5" t="str">
        <f aca="false">IF(OR(D176="",G176=""),"",NETWORKDAYS.INTL(D176,G176,Settings!$B$4,Settings!$E$4:$E$25)-1)</f>
        <v/>
      </c>
      <c r="L176" s="5" t="str">
        <f aca="false">IF(OR(D176="",G176=""),"",G176-D176)</f>
        <v/>
      </c>
      <c r="M176" s="5" t="str">
        <f aca="false">IFERROR(INDEX(Settings!$B$8:$B$15,MATCH(B176,Settings!$A$8:$A$15,0)),"")</f>
        <v/>
      </c>
      <c r="N176" s="5" t="str">
        <f aca="false">IF(OR(K176="",M176=""),"",IF(K176&lt;=M176,"Within SLA","Breached"))</f>
        <v/>
      </c>
      <c r="O176" s="5" t="str">
        <f aca="false">IF(D176="","",IF(G176="","Pending","Closed"))</f>
        <v/>
      </c>
      <c r="P176" s="5" t="str">
        <f aca="false">IF(O176="Pending",NETWORKDAYS.INTL(D176,Settings!$B$5,Settings!$B$4,Settings!$E$4:$E$25)-1,"")</f>
        <v/>
      </c>
      <c r="Q176" s="5" t="str">
        <f aca="false">IF(P176="","",IF(P176&lt;=2,"0-2 days",IF(P176&lt;=5,"3-5 days",IF(P176&lt;=10,"6-10 days","Over 10 days"))))</f>
        <v/>
      </c>
    </row>
    <row r="177" customFormat="false" ht="15" hidden="false" customHeight="false" outlineLevel="0" collapsed="false">
      <c r="A177" s="3"/>
      <c r="B177" s="3"/>
      <c r="C177" s="3"/>
      <c r="D177" s="4"/>
      <c r="E177" s="4"/>
      <c r="F177" s="4"/>
      <c r="G177" s="4"/>
      <c r="H177" s="5" t="str">
        <f aca="false">IF(OR(D177="",E177=""),"",NETWORKDAYS.INTL(D177,E177,Settings!$B$4,Settings!$E$4:$E$25)-1)</f>
        <v/>
      </c>
      <c r="I177" s="5" t="str">
        <f aca="false">IF(OR(E177="",F177=""),"",NETWORKDAYS.INTL(E177,F177,Settings!$B$4,Settings!$E$4:$E$25)-1)</f>
        <v/>
      </c>
      <c r="J177" s="5" t="str">
        <f aca="false">IF(OR(F177="",G177=""),"",NETWORKDAYS.INTL(F177,G177,Settings!$B$4,Settings!$E$4:$E$25)-1)</f>
        <v/>
      </c>
      <c r="K177" s="5" t="str">
        <f aca="false">IF(OR(D177="",G177=""),"",NETWORKDAYS.INTL(D177,G177,Settings!$B$4,Settings!$E$4:$E$25)-1)</f>
        <v/>
      </c>
      <c r="L177" s="5" t="str">
        <f aca="false">IF(OR(D177="",G177=""),"",G177-D177)</f>
        <v/>
      </c>
      <c r="M177" s="5" t="str">
        <f aca="false">IFERROR(INDEX(Settings!$B$8:$B$15,MATCH(B177,Settings!$A$8:$A$15,0)),"")</f>
        <v/>
      </c>
      <c r="N177" s="5" t="str">
        <f aca="false">IF(OR(K177="",M177=""),"",IF(K177&lt;=M177,"Within SLA","Breached"))</f>
        <v/>
      </c>
      <c r="O177" s="5" t="str">
        <f aca="false">IF(D177="","",IF(G177="","Pending","Closed"))</f>
        <v/>
      </c>
      <c r="P177" s="5" t="str">
        <f aca="false">IF(O177="Pending",NETWORKDAYS.INTL(D177,Settings!$B$5,Settings!$B$4,Settings!$E$4:$E$25)-1,"")</f>
        <v/>
      </c>
      <c r="Q177" s="5" t="str">
        <f aca="false">IF(P177="","",IF(P177&lt;=2,"0-2 days",IF(P177&lt;=5,"3-5 days",IF(P177&lt;=10,"6-10 days","Over 10 days"))))</f>
        <v/>
      </c>
    </row>
    <row r="178" customFormat="false" ht="15" hidden="false" customHeight="false" outlineLevel="0" collapsed="false">
      <c r="A178" s="3"/>
      <c r="B178" s="3"/>
      <c r="C178" s="3"/>
      <c r="D178" s="4"/>
      <c r="E178" s="4"/>
      <c r="F178" s="4"/>
      <c r="G178" s="4"/>
      <c r="H178" s="5" t="str">
        <f aca="false">IF(OR(D178="",E178=""),"",NETWORKDAYS.INTL(D178,E178,Settings!$B$4,Settings!$E$4:$E$25)-1)</f>
        <v/>
      </c>
      <c r="I178" s="5" t="str">
        <f aca="false">IF(OR(E178="",F178=""),"",NETWORKDAYS.INTL(E178,F178,Settings!$B$4,Settings!$E$4:$E$25)-1)</f>
        <v/>
      </c>
      <c r="J178" s="5" t="str">
        <f aca="false">IF(OR(F178="",G178=""),"",NETWORKDAYS.INTL(F178,G178,Settings!$B$4,Settings!$E$4:$E$25)-1)</f>
        <v/>
      </c>
      <c r="K178" s="5" t="str">
        <f aca="false">IF(OR(D178="",G178=""),"",NETWORKDAYS.INTL(D178,G178,Settings!$B$4,Settings!$E$4:$E$25)-1)</f>
        <v/>
      </c>
      <c r="L178" s="5" t="str">
        <f aca="false">IF(OR(D178="",G178=""),"",G178-D178)</f>
        <v/>
      </c>
      <c r="M178" s="5" t="str">
        <f aca="false">IFERROR(INDEX(Settings!$B$8:$B$15,MATCH(B178,Settings!$A$8:$A$15,0)),"")</f>
        <v/>
      </c>
      <c r="N178" s="5" t="str">
        <f aca="false">IF(OR(K178="",M178=""),"",IF(K178&lt;=M178,"Within SLA","Breached"))</f>
        <v/>
      </c>
      <c r="O178" s="5" t="str">
        <f aca="false">IF(D178="","",IF(G178="","Pending","Closed"))</f>
        <v/>
      </c>
      <c r="P178" s="5" t="str">
        <f aca="false">IF(O178="Pending",NETWORKDAYS.INTL(D178,Settings!$B$5,Settings!$B$4,Settings!$E$4:$E$25)-1,"")</f>
        <v/>
      </c>
      <c r="Q178" s="5" t="str">
        <f aca="false">IF(P178="","",IF(P178&lt;=2,"0-2 days",IF(P178&lt;=5,"3-5 days",IF(P178&lt;=10,"6-10 days","Over 10 days"))))</f>
        <v/>
      </c>
    </row>
    <row r="179" customFormat="false" ht="15" hidden="false" customHeight="false" outlineLevel="0" collapsed="false">
      <c r="A179" s="3"/>
      <c r="B179" s="3"/>
      <c r="C179" s="3"/>
      <c r="D179" s="4"/>
      <c r="E179" s="4"/>
      <c r="F179" s="4"/>
      <c r="G179" s="4"/>
      <c r="H179" s="5" t="str">
        <f aca="false">IF(OR(D179="",E179=""),"",NETWORKDAYS.INTL(D179,E179,Settings!$B$4,Settings!$E$4:$E$25)-1)</f>
        <v/>
      </c>
      <c r="I179" s="5" t="str">
        <f aca="false">IF(OR(E179="",F179=""),"",NETWORKDAYS.INTL(E179,F179,Settings!$B$4,Settings!$E$4:$E$25)-1)</f>
        <v/>
      </c>
      <c r="J179" s="5" t="str">
        <f aca="false">IF(OR(F179="",G179=""),"",NETWORKDAYS.INTL(F179,G179,Settings!$B$4,Settings!$E$4:$E$25)-1)</f>
        <v/>
      </c>
      <c r="K179" s="5" t="str">
        <f aca="false">IF(OR(D179="",G179=""),"",NETWORKDAYS.INTL(D179,G179,Settings!$B$4,Settings!$E$4:$E$25)-1)</f>
        <v/>
      </c>
      <c r="L179" s="5" t="str">
        <f aca="false">IF(OR(D179="",G179=""),"",G179-D179)</f>
        <v/>
      </c>
      <c r="M179" s="5" t="str">
        <f aca="false">IFERROR(INDEX(Settings!$B$8:$B$15,MATCH(B179,Settings!$A$8:$A$15,0)),"")</f>
        <v/>
      </c>
      <c r="N179" s="5" t="str">
        <f aca="false">IF(OR(K179="",M179=""),"",IF(K179&lt;=M179,"Within SLA","Breached"))</f>
        <v/>
      </c>
      <c r="O179" s="5" t="str">
        <f aca="false">IF(D179="","",IF(G179="","Pending","Closed"))</f>
        <v/>
      </c>
      <c r="P179" s="5" t="str">
        <f aca="false">IF(O179="Pending",NETWORKDAYS.INTL(D179,Settings!$B$5,Settings!$B$4,Settings!$E$4:$E$25)-1,"")</f>
        <v/>
      </c>
      <c r="Q179" s="5" t="str">
        <f aca="false">IF(P179="","",IF(P179&lt;=2,"0-2 days",IF(P179&lt;=5,"3-5 days",IF(P179&lt;=10,"6-10 days","Over 10 days"))))</f>
        <v/>
      </c>
    </row>
    <row r="180" customFormat="false" ht="15" hidden="false" customHeight="false" outlineLevel="0" collapsed="false">
      <c r="A180" s="3"/>
      <c r="B180" s="3"/>
      <c r="C180" s="3"/>
      <c r="D180" s="4"/>
      <c r="E180" s="4"/>
      <c r="F180" s="4"/>
      <c r="G180" s="4"/>
      <c r="H180" s="5" t="str">
        <f aca="false">IF(OR(D180="",E180=""),"",NETWORKDAYS.INTL(D180,E180,Settings!$B$4,Settings!$E$4:$E$25)-1)</f>
        <v/>
      </c>
      <c r="I180" s="5" t="str">
        <f aca="false">IF(OR(E180="",F180=""),"",NETWORKDAYS.INTL(E180,F180,Settings!$B$4,Settings!$E$4:$E$25)-1)</f>
        <v/>
      </c>
      <c r="J180" s="5" t="str">
        <f aca="false">IF(OR(F180="",G180=""),"",NETWORKDAYS.INTL(F180,G180,Settings!$B$4,Settings!$E$4:$E$25)-1)</f>
        <v/>
      </c>
      <c r="K180" s="5" t="str">
        <f aca="false">IF(OR(D180="",G180=""),"",NETWORKDAYS.INTL(D180,G180,Settings!$B$4,Settings!$E$4:$E$25)-1)</f>
        <v/>
      </c>
      <c r="L180" s="5" t="str">
        <f aca="false">IF(OR(D180="",G180=""),"",G180-D180)</f>
        <v/>
      </c>
      <c r="M180" s="5" t="str">
        <f aca="false">IFERROR(INDEX(Settings!$B$8:$B$15,MATCH(B180,Settings!$A$8:$A$15,0)),"")</f>
        <v/>
      </c>
      <c r="N180" s="5" t="str">
        <f aca="false">IF(OR(K180="",M180=""),"",IF(K180&lt;=M180,"Within SLA","Breached"))</f>
        <v/>
      </c>
      <c r="O180" s="5" t="str">
        <f aca="false">IF(D180="","",IF(G180="","Pending","Closed"))</f>
        <v/>
      </c>
      <c r="P180" s="5" t="str">
        <f aca="false">IF(O180="Pending",NETWORKDAYS.INTL(D180,Settings!$B$5,Settings!$B$4,Settings!$E$4:$E$25)-1,"")</f>
        <v/>
      </c>
      <c r="Q180" s="5" t="str">
        <f aca="false">IF(P180="","",IF(P180&lt;=2,"0-2 days",IF(P180&lt;=5,"3-5 days",IF(P180&lt;=10,"6-10 days","Over 10 days"))))</f>
        <v/>
      </c>
    </row>
    <row r="181" customFormat="false" ht="15" hidden="false" customHeight="false" outlineLevel="0" collapsed="false">
      <c r="A181" s="3"/>
      <c r="B181" s="3"/>
      <c r="C181" s="3"/>
      <c r="D181" s="4"/>
      <c r="E181" s="4"/>
      <c r="F181" s="4"/>
      <c r="G181" s="4"/>
      <c r="H181" s="5" t="str">
        <f aca="false">IF(OR(D181="",E181=""),"",NETWORKDAYS.INTL(D181,E181,Settings!$B$4,Settings!$E$4:$E$25)-1)</f>
        <v/>
      </c>
      <c r="I181" s="5" t="str">
        <f aca="false">IF(OR(E181="",F181=""),"",NETWORKDAYS.INTL(E181,F181,Settings!$B$4,Settings!$E$4:$E$25)-1)</f>
        <v/>
      </c>
      <c r="J181" s="5" t="str">
        <f aca="false">IF(OR(F181="",G181=""),"",NETWORKDAYS.INTL(F181,G181,Settings!$B$4,Settings!$E$4:$E$25)-1)</f>
        <v/>
      </c>
      <c r="K181" s="5" t="str">
        <f aca="false">IF(OR(D181="",G181=""),"",NETWORKDAYS.INTL(D181,G181,Settings!$B$4,Settings!$E$4:$E$25)-1)</f>
        <v/>
      </c>
      <c r="L181" s="5" t="str">
        <f aca="false">IF(OR(D181="",G181=""),"",G181-D181)</f>
        <v/>
      </c>
      <c r="M181" s="5" t="str">
        <f aca="false">IFERROR(INDEX(Settings!$B$8:$B$15,MATCH(B181,Settings!$A$8:$A$15,0)),"")</f>
        <v/>
      </c>
      <c r="N181" s="5" t="str">
        <f aca="false">IF(OR(K181="",M181=""),"",IF(K181&lt;=M181,"Within SLA","Breached"))</f>
        <v/>
      </c>
      <c r="O181" s="5" t="str">
        <f aca="false">IF(D181="","",IF(G181="","Pending","Closed"))</f>
        <v/>
      </c>
      <c r="P181" s="5" t="str">
        <f aca="false">IF(O181="Pending",NETWORKDAYS.INTL(D181,Settings!$B$5,Settings!$B$4,Settings!$E$4:$E$25)-1,"")</f>
        <v/>
      </c>
      <c r="Q181" s="5" t="str">
        <f aca="false">IF(P181="","",IF(P181&lt;=2,"0-2 days",IF(P181&lt;=5,"3-5 days",IF(P181&lt;=10,"6-10 days","Over 10 days"))))</f>
        <v/>
      </c>
    </row>
    <row r="182" customFormat="false" ht="15" hidden="false" customHeight="false" outlineLevel="0" collapsed="false">
      <c r="A182" s="3"/>
      <c r="B182" s="3"/>
      <c r="C182" s="3"/>
      <c r="D182" s="4"/>
      <c r="E182" s="4"/>
      <c r="F182" s="4"/>
      <c r="G182" s="4"/>
      <c r="H182" s="5" t="str">
        <f aca="false">IF(OR(D182="",E182=""),"",NETWORKDAYS.INTL(D182,E182,Settings!$B$4,Settings!$E$4:$E$25)-1)</f>
        <v/>
      </c>
      <c r="I182" s="5" t="str">
        <f aca="false">IF(OR(E182="",F182=""),"",NETWORKDAYS.INTL(E182,F182,Settings!$B$4,Settings!$E$4:$E$25)-1)</f>
        <v/>
      </c>
      <c r="J182" s="5" t="str">
        <f aca="false">IF(OR(F182="",G182=""),"",NETWORKDAYS.INTL(F182,G182,Settings!$B$4,Settings!$E$4:$E$25)-1)</f>
        <v/>
      </c>
      <c r="K182" s="5" t="str">
        <f aca="false">IF(OR(D182="",G182=""),"",NETWORKDAYS.INTL(D182,G182,Settings!$B$4,Settings!$E$4:$E$25)-1)</f>
        <v/>
      </c>
      <c r="L182" s="5" t="str">
        <f aca="false">IF(OR(D182="",G182=""),"",G182-D182)</f>
        <v/>
      </c>
      <c r="M182" s="5" t="str">
        <f aca="false">IFERROR(INDEX(Settings!$B$8:$B$15,MATCH(B182,Settings!$A$8:$A$15,0)),"")</f>
        <v/>
      </c>
      <c r="N182" s="5" t="str">
        <f aca="false">IF(OR(K182="",M182=""),"",IF(K182&lt;=M182,"Within SLA","Breached"))</f>
        <v/>
      </c>
      <c r="O182" s="5" t="str">
        <f aca="false">IF(D182="","",IF(G182="","Pending","Closed"))</f>
        <v/>
      </c>
      <c r="P182" s="5" t="str">
        <f aca="false">IF(O182="Pending",NETWORKDAYS.INTL(D182,Settings!$B$5,Settings!$B$4,Settings!$E$4:$E$25)-1,"")</f>
        <v/>
      </c>
      <c r="Q182" s="5" t="str">
        <f aca="false">IF(P182="","",IF(P182&lt;=2,"0-2 days",IF(P182&lt;=5,"3-5 days",IF(P182&lt;=10,"6-10 days","Over 10 days"))))</f>
        <v/>
      </c>
    </row>
    <row r="183" customFormat="false" ht="15" hidden="false" customHeight="false" outlineLevel="0" collapsed="false">
      <c r="A183" s="3"/>
      <c r="B183" s="3"/>
      <c r="C183" s="3"/>
      <c r="D183" s="4"/>
      <c r="E183" s="4"/>
      <c r="F183" s="4"/>
      <c r="G183" s="4"/>
      <c r="H183" s="5" t="str">
        <f aca="false">IF(OR(D183="",E183=""),"",NETWORKDAYS.INTL(D183,E183,Settings!$B$4,Settings!$E$4:$E$25)-1)</f>
        <v/>
      </c>
      <c r="I183" s="5" t="str">
        <f aca="false">IF(OR(E183="",F183=""),"",NETWORKDAYS.INTL(E183,F183,Settings!$B$4,Settings!$E$4:$E$25)-1)</f>
        <v/>
      </c>
      <c r="J183" s="5" t="str">
        <f aca="false">IF(OR(F183="",G183=""),"",NETWORKDAYS.INTL(F183,G183,Settings!$B$4,Settings!$E$4:$E$25)-1)</f>
        <v/>
      </c>
      <c r="K183" s="5" t="str">
        <f aca="false">IF(OR(D183="",G183=""),"",NETWORKDAYS.INTL(D183,G183,Settings!$B$4,Settings!$E$4:$E$25)-1)</f>
        <v/>
      </c>
      <c r="L183" s="5" t="str">
        <f aca="false">IF(OR(D183="",G183=""),"",G183-D183)</f>
        <v/>
      </c>
      <c r="M183" s="5" t="str">
        <f aca="false">IFERROR(INDEX(Settings!$B$8:$B$15,MATCH(B183,Settings!$A$8:$A$15,0)),"")</f>
        <v/>
      </c>
      <c r="N183" s="5" t="str">
        <f aca="false">IF(OR(K183="",M183=""),"",IF(K183&lt;=M183,"Within SLA","Breached"))</f>
        <v/>
      </c>
      <c r="O183" s="5" t="str">
        <f aca="false">IF(D183="","",IF(G183="","Pending","Closed"))</f>
        <v/>
      </c>
      <c r="P183" s="5" t="str">
        <f aca="false">IF(O183="Pending",NETWORKDAYS.INTL(D183,Settings!$B$5,Settings!$B$4,Settings!$E$4:$E$25)-1,"")</f>
        <v/>
      </c>
      <c r="Q183" s="5" t="str">
        <f aca="false">IF(P183="","",IF(P183&lt;=2,"0-2 days",IF(P183&lt;=5,"3-5 days",IF(P183&lt;=10,"6-10 days","Over 10 days"))))</f>
        <v/>
      </c>
    </row>
    <row r="184" customFormat="false" ht="15" hidden="false" customHeight="false" outlineLevel="0" collapsed="false">
      <c r="A184" s="3"/>
      <c r="B184" s="3"/>
      <c r="C184" s="3"/>
      <c r="D184" s="4"/>
      <c r="E184" s="4"/>
      <c r="F184" s="4"/>
      <c r="G184" s="4"/>
      <c r="H184" s="5" t="str">
        <f aca="false">IF(OR(D184="",E184=""),"",NETWORKDAYS.INTL(D184,E184,Settings!$B$4,Settings!$E$4:$E$25)-1)</f>
        <v/>
      </c>
      <c r="I184" s="5" t="str">
        <f aca="false">IF(OR(E184="",F184=""),"",NETWORKDAYS.INTL(E184,F184,Settings!$B$4,Settings!$E$4:$E$25)-1)</f>
        <v/>
      </c>
      <c r="J184" s="5" t="str">
        <f aca="false">IF(OR(F184="",G184=""),"",NETWORKDAYS.INTL(F184,G184,Settings!$B$4,Settings!$E$4:$E$25)-1)</f>
        <v/>
      </c>
      <c r="K184" s="5" t="str">
        <f aca="false">IF(OR(D184="",G184=""),"",NETWORKDAYS.INTL(D184,G184,Settings!$B$4,Settings!$E$4:$E$25)-1)</f>
        <v/>
      </c>
      <c r="L184" s="5" t="str">
        <f aca="false">IF(OR(D184="",G184=""),"",G184-D184)</f>
        <v/>
      </c>
      <c r="M184" s="5" t="str">
        <f aca="false">IFERROR(INDEX(Settings!$B$8:$B$15,MATCH(B184,Settings!$A$8:$A$15,0)),"")</f>
        <v/>
      </c>
      <c r="N184" s="5" t="str">
        <f aca="false">IF(OR(K184="",M184=""),"",IF(K184&lt;=M184,"Within SLA","Breached"))</f>
        <v/>
      </c>
      <c r="O184" s="5" t="str">
        <f aca="false">IF(D184="","",IF(G184="","Pending","Closed"))</f>
        <v/>
      </c>
      <c r="P184" s="5" t="str">
        <f aca="false">IF(O184="Pending",NETWORKDAYS.INTL(D184,Settings!$B$5,Settings!$B$4,Settings!$E$4:$E$25)-1,"")</f>
        <v/>
      </c>
      <c r="Q184" s="5" t="str">
        <f aca="false">IF(P184="","",IF(P184&lt;=2,"0-2 days",IF(P184&lt;=5,"3-5 days",IF(P184&lt;=10,"6-10 days","Over 10 days"))))</f>
        <v/>
      </c>
    </row>
    <row r="185" customFormat="false" ht="15" hidden="false" customHeight="false" outlineLevel="0" collapsed="false">
      <c r="A185" s="3"/>
      <c r="B185" s="3"/>
      <c r="C185" s="3"/>
      <c r="D185" s="4"/>
      <c r="E185" s="4"/>
      <c r="F185" s="4"/>
      <c r="G185" s="4"/>
      <c r="H185" s="5" t="str">
        <f aca="false">IF(OR(D185="",E185=""),"",NETWORKDAYS.INTL(D185,E185,Settings!$B$4,Settings!$E$4:$E$25)-1)</f>
        <v/>
      </c>
      <c r="I185" s="5" t="str">
        <f aca="false">IF(OR(E185="",F185=""),"",NETWORKDAYS.INTL(E185,F185,Settings!$B$4,Settings!$E$4:$E$25)-1)</f>
        <v/>
      </c>
      <c r="J185" s="5" t="str">
        <f aca="false">IF(OR(F185="",G185=""),"",NETWORKDAYS.INTL(F185,G185,Settings!$B$4,Settings!$E$4:$E$25)-1)</f>
        <v/>
      </c>
      <c r="K185" s="5" t="str">
        <f aca="false">IF(OR(D185="",G185=""),"",NETWORKDAYS.INTL(D185,G185,Settings!$B$4,Settings!$E$4:$E$25)-1)</f>
        <v/>
      </c>
      <c r="L185" s="5" t="str">
        <f aca="false">IF(OR(D185="",G185=""),"",G185-D185)</f>
        <v/>
      </c>
      <c r="M185" s="5" t="str">
        <f aca="false">IFERROR(INDEX(Settings!$B$8:$B$15,MATCH(B185,Settings!$A$8:$A$15,0)),"")</f>
        <v/>
      </c>
      <c r="N185" s="5" t="str">
        <f aca="false">IF(OR(K185="",M185=""),"",IF(K185&lt;=M185,"Within SLA","Breached"))</f>
        <v/>
      </c>
      <c r="O185" s="5" t="str">
        <f aca="false">IF(D185="","",IF(G185="","Pending","Closed"))</f>
        <v/>
      </c>
      <c r="P185" s="5" t="str">
        <f aca="false">IF(O185="Pending",NETWORKDAYS.INTL(D185,Settings!$B$5,Settings!$B$4,Settings!$E$4:$E$25)-1,"")</f>
        <v/>
      </c>
      <c r="Q185" s="5" t="str">
        <f aca="false">IF(P185="","",IF(P185&lt;=2,"0-2 days",IF(P185&lt;=5,"3-5 days",IF(P185&lt;=10,"6-10 days","Over 10 days"))))</f>
        <v/>
      </c>
    </row>
    <row r="186" customFormat="false" ht="15" hidden="false" customHeight="false" outlineLevel="0" collapsed="false">
      <c r="A186" s="3"/>
      <c r="B186" s="3"/>
      <c r="C186" s="3"/>
      <c r="D186" s="4"/>
      <c r="E186" s="4"/>
      <c r="F186" s="4"/>
      <c r="G186" s="4"/>
      <c r="H186" s="5" t="str">
        <f aca="false">IF(OR(D186="",E186=""),"",NETWORKDAYS.INTL(D186,E186,Settings!$B$4,Settings!$E$4:$E$25)-1)</f>
        <v/>
      </c>
      <c r="I186" s="5" t="str">
        <f aca="false">IF(OR(E186="",F186=""),"",NETWORKDAYS.INTL(E186,F186,Settings!$B$4,Settings!$E$4:$E$25)-1)</f>
        <v/>
      </c>
      <c r="J186" s="5" t="str">
        <f aca="false">IF(OR(F186="",G186=""),"",NETWORKDAYS.INTL(F186,G186,Settings!$B$4,Settings!$E$4:$E$25)-1)</f>
        <v/>
      </c>
      <c r="K186" s="5" t="str">
        <f aca="false">IF(OR(D186="",G186=""),"",NETWORKDAYS.INTL(D186,G186,Settings!$B$4,Settings!$E$4:$E$25)-1)</f>
        <v/>
      </c>
      <c r="L186" s="5" t="str">
        <f aca="false">IF(OR(D186="",G186=""),"",G186-D186)</f>
        <v/>
      </c>
      <c r="M186" s="5" t="str">
        <f aca="false">IFERROR(INDEX(Settings!$B$8:$B$15,MATCH(B186,Settings!$A$8:$A$15,0)),"")</f>
        <v/>
      </c>
      <c r="N186" s="5" t="str">
        <f aca="false">IF(OR(K186="",M186=""),"",IF(K186&lt;=M186,"Within SLA","Breached"))</f>
        <v/>
      </c>
      <c r="O186" s="5" t="str">
        <f aca="false">IF(D186="","",IF(G186="","Pending","Closed"))</f>
        <v/>
      </c>
      <c r="P186" s="5" t="str">
        <f aca="false">IF(O186="Pending",NETWORKDAYS.INTL(D186,Settings!$B$5,Settings!$B$4,Settings!$E$4:$E$25)-1,"")</f>
        <v/>
      </c>
      <c r="Q186" s="5" t="str">
        <f aca="false">IF(P186="","",IF(P186&lt;=2,"0-2 days",IF(P186&lt;=5,"3-5 days",IF(P186&lt;=10,"6-10 days","Over 10 days"))))</f>
        <v/>
      </c>
    </row>
    <row r="187" customFormat="false" ht="15" hidden="false" customHeight="false" outlineLevel="0" collapsed="false">
      <c r="A187" s="3"/>
      <c r="B187" s="3"/>
      <c r="C187" s="3"/>
      <c r="D187" s="4"/>
      <c r="E187" s="4"/>
      <c r="F187" s="4"/>
      <c r="G187" s="4"/>
      <c r="H187" s="5" t="str">
        <f aca="false">IF(OR(D187="",E187=""),"",NETWORKDAYS.INTL(D187,E187,Settings!$B$4,Settings!$E$4:$E$25)-1)</f>
        <v/>
      </c>
      <c r="I187" s="5" t="str">
        <f aca="false">IF(OR(E187="",F187=""),"",NETWORKDAYS.INTL(E187,F187,Settings!$B$4,Settings!$E$4:$E$25)-1)</f>
        <v/>
      </c>
      <c r="J187" s="5" t="str">
        <f aca="false">IF(OR(F187="",G187=""),"",NETWORKDAYS.INTL(F187,G187,Settings!$B$4,Settings!$E$4:$E$25)-1)</f>
        <v/>
      </c>
      <c r="K187" s="5" t="str">
        <f aca="false">IF(OR(D187="",G187=""),"",NETWORKDAYS.INTL(D187,G187,Settings!$B$4,Settings!$E$4:$E$25)-1)</f>
        <v/>
      </c>
      <c r="L187" s="5" t="str">
        <f aca="false">IF(OR(D187="",G187=""),"",G187-D187)</f>
        <v/>
      </c>
      <c r="M187" s="5" t="str">
        <f aca="false">IFERROR(INDEX(Settings!$B$8:$B$15,MATCH(B187,Settings!$A$8:$A$15,0)),"")</f>
        <v/>
      </c>
      <c r="N187" s="5" t="str">
        <f aca="false">IF(OR(K187="",M187=""),"",IF(K187&lt;=M187,"Within SLA","Breached"))</f>
        <v/>
      </c>
      <c r="O187" s="5" t="str">
        <f aca="false">IF(D187="","",IF(G187="","Pending","Closed"))</f>
        <v/>
      </c>
      <c r="P187" s="5" t="str">
        <f aca="false">IF(O187="Pending",NETWORKDAYS.INTL(D187,Settings!$B$5,Settings!$B$4,Settings!$E$4:$E$25)-1,"")</f>
        <v/>
      </c>
      <c r="Q187" s="5" t="str">
        <f aca="false">IF(P187="","",IF(P187&lt;=2,"0-2 days",IF(P187&lt;=5,"3-5 days",IF(P187&lt;=10,"6-10 days","Over 10 days"))))</f>
        <v/>
      </c>
    </row>
    <row r="188" customFormat="false" ht="15" hidden="false" customHeight="false" outlineLevel="0" collapsed="false">
      <c r="A188" s="3"/>
      <c r="B188" s="3"/>
      <c r="C188" s="3"/>
      <c r="D188" s="4"/>
      <c r="E188" s="4"/>
      <c r="F188" s="4"/>
      <c r="G188" s="4"/>
      <c r="H188" s="5" t="str">
        <f aca="false">IF(OR(D188="",E188=""),"",NETWORKDAYS.INTL(D188,E188,Settings!$B$4,Settings!$E$4:$E$25)-1)</f>
        <v/>
      </c>
      <c r="I188" s="5" t="str">
        <f aca="false">IF(OR(E188="",F188=""),"",NETWORKDAYS.INTL(E188,F188,Settings!$B$4,Settings!$E$4:$E$25)-1)</f>
        <v/>
      </c>
      <c r="J188" s="5" t="str">
        <f aca="false">IF(OR(F188="",G188=""),"",NETWORKDAYS.INTL(F188,G188,Settings!$B$4,Settings!$E$4:$E$25)-1)</f>
        <v/>
      </c>
      <c r="K188" s="5" t="str">
        <f aca="false">IF(OR(D188="",G188=""),"",NETWORKDAYS.INTL(D188,G188,Settings!$B$4,Settings!$E$4:$E$25)-1)</f>
        <v/>
      </c>
      <c r="L188" s="5" t="str">
        <f aca="false">IF(OR(D188="",G188=""),"",G188-D188)</f>
        <v/>
      </c>
      <c r="M188" s="5" t="str">
        <f aca="false">IFERROR(INDEX(Settings!$B$8:$B$15,MATCH(B188,Settings!$A$8:$A$15,0)),"")</f>
        <v/>
      </c>
      <c r="N188" s="5" t="str">
        <f aca="false">IF(OR(K188="",M188=""),"",IF(K188&lt;=M188,"Within SLA","Breached"))</f>
        <v/>
      </c>
      <c r="O188" s="5" t="str">
        <f aca="false">IF(D188="","",IF(G188="","Pending","Closed"))</f>
        <v/>
      </c>
      <c r="P188" s="5" t="str">
        <f aca="false">IF(O188="Pending",NETWORKDAYS.INTL(D188,Settings!$B$5,Settings!$B$4,Settings!$E$4:$E$25)-1,"")</f>
        <v/>
      </c>
      <c r="Q188" s="5" t="str">
        <f aca="false">IF(P188="","",IF(P188&lt;=2,"0-2 days",IF(P188&lt;=5,"3-5 days",IF(P188&lt;=10,"6-10 days","Over 10 days"))))</f>
        <v/>
      </c>
    </row>
    <row r="189" customFormat="false" ht="15" hidden="false" customHeight="false" outlineLevel="0" collapsed="false">
      <c r="A189" s="3"/>
      <c r="B189" s="3"/>
      <c r="C189" s="3"/>
      <c r="D189" s="4"/>
      <c r="E189" s="4"/>
      <c r="F189" s="4"/>
      <c r="G189" s="4"/>
      <c r="H189" s="5" t="str">
        <f aca="false">IF(OR(D189="",E189=""),"",NETWORKDAYS.INTL(D189,E189,Settings!$B$4,Settings!$E$4:$E$25)-1)</f>
        <v/>
      </c>
      <c r="I189" s="5" t="str">
        <f aca="false">IF(OR(E189="",F189=""),"",NETWORKDAYS.INTL(E189,F189,Settings!$B$4,Settings!$E$4:$E$25)-1)</f>
        <v/>
      </c>
      <c r="J189" s="5" t="str">
        <f aca="false">IF(OR(F189="",G189=""),"",NETWORKDAYS.INTL(F189,G189,Settings!$B$4,Settings!$E$4:$E$25)-1)</f>
        <v/>
      </c>
      <c r="K189" s="5" t="str">
        <f aca="false">IF(OR(D189="",G189=""),"",NETWORKDAYS.INTL(D189,G189,Settings!$B$4,Settings!$E$4:$E$25)-1)</f>
        <v/>
      </c>
      <c r="L189" s="5" t="str">
        <f aca="false">IF(OR(D189="",G189=""),"",G189-D189)</f>
        <v/>
      </c>
      <c r="M189" s="5" t="str">
        <f aca="false">IFERROR(INDEX(Settings!$B$8:$B$15,MATCH(B189,Settings!$A$8:$A$15,0)),"")</f>
        <v/>
      </c>
      <c r="N189" s="5" t="str">
        <f aca="false">IF(OR(K189="",M189=""),"",IF(K189&lt;=M189,"Within SLA","Breached"))</f>
        <v/>
      </c>
      <c r="O189" s="5" t="str">
        <f aca="false">IF(D189="","",IF(G189="","Pending","Closed"))</f>
        <v/>
      </c>
      <c r="P189" s="5" t="str">
        <f aca="false">IF(O189="Pending",NETWORKDAYS.INTL(D189,Settings!$B$5,Settings!$B$4,Settings!$E$4:$E$25)-1,"")</f>
        <v/>
      </c>
      <c r="Q189" s="5" t="str">
        <f aca="false">IF(P189="","",IF(P189&lt;=2,"0-2 days",IF(P189&lt;=5,"3-5 days",IF(P189&lt;=10,"6-10 days","Over 10 days"))))</f>
        <v/>
      </c>
    </row>
    <row r="190" customFormat="false" ht="15" hidden="false" customHeight="false" outlineLevel="0" collapsed="false">
      <c r="A190" s="3"/>
      <c r="B190" s="3"/>
      <c r="C190" s="3"/>
      <c r="D190" s="4"/>
      <c r="E190" s="4"/>
      <c r="F190" s="4"/>
      <c r="G190" s="4"/>
      <c r="H190" s="5" t="str">
        <f aca="false">IF(OR(D190="",E190=""),"",NETWORKDAYS.INTL(D190,E190,Settings!$B$4,Settings!$E$4:$E$25)-1)</f>
        <v/>
      </c>
      <c r="I190" s="5" t="str">
        <f aca="false">IF(OR(E190="",F190=""),"",NETWORKDAYS.INTL(E190,F190,Settings!$B$4,Settings!$E$4:$E$25)-1)</f>
        <v/>
      </c>
      <c r="J190" s="5" t="str">
        <f aca="false">IF(OR(F190="",G190=""),"",NETWORKDAYS.INTL(F190,G190,Settings!$B$4,Settings!$E$4:$E$25)-1)</f>
        <v/>
      </c>
      <c r="K190" s="5" t="str">
        <f aca="false">IF(OR(D190="",G190=""),"",NETWORKDAYS.INTL(D190,G190,Settings!$B$4,Settings!$E$4:$E$25)-1)</f>
        <v/>
      </c>
      <c r="L190" s="5" t="str">
        <f aca="false">IF(OR(D190="",G190=""),"",G190-D190)</f>
        <v/>
      </c>
      <c r="M190" s="5" t="str">
        <f aca="false">IFERROR(INDEX(Settings!$B$8:$B$15,MATCH(B190,Settings!$A$8:$A$15,0)),"")</f>
        <v/>
      </c>
      <c r="N190" s="5" t="str">
        <f aca="false">IF(OR(K190="",M190=""),"",IF(K190&lt;=M190,"Within SLA","Breached"))</f>
        <v/>
      </c>
      <c r="O190" s="5" t="str">
        <f aca="false">IF(D190="","",IF(G190="","Pending","Closed"))</f>
        <v/>
      </c>
      <c r="P190" s="5" t="str">
        <f aca="false">IF(O190="Pending",NETWORKDAYS.INTL(D190,Settings!$B$5,Settings!$B$4,Settings!$E$4:$E$25)-1,"")</f>
        <v/>
      </c>
      <c r="Q190" s="5" t="str">
        <f aca="false">IF(P190="","",IF(P190&lt;=2,"0-2 days",IF(P190&lt;=5,"3-5 days",IF(P190&lt;=10,"6-10 days","Over 10 days"))))</f>
        <v/>
      </c>
    </row>
    <row r="191" customFormat="false" ht="15" hidden="false" customHeight="false" outlineLevel="0" collapsed="false">
      <c r="A191" s="3"/>
      <c r="B191" s="3"/>
      <c r="C191" s="3"/>
      <c r="D191" s="4"/>
      <c r="E191" s="4"/>
      <c r="F191" s="4"/>
      <c r="G191" s="4"/>
      <c r="H191" s="5" t="str">
        <f aca="false">IF(OR(D191="",E191=""),"",NETWORKDAYS.INTL(D191,E191,Settings!$B$4,Settings!$E$4:$E$25)-1)</f>
        <v/>
      </c>
      <c r="I191" s="5" t="str">
        <f aca="false">IF(OR(E191="",F191=""),"",NETWORKDAYS.INTL(E191,F191,Settings!$B$4,Settings!$E$4:$E$25)-1)</f>
        <v/>
      </c>
      <c r="J191" s="5" t="str">
        <f aca="false">IF(OR(F191="",G191=""),"",NETWORKDAYS.INTL(F191,G191,Settings!$B$4,Settings!$E$4:$E$25)-1)</f>
        <v/>
      </c>
      <c r="K191" s="5" t="str">
        <f aca="false">IF(OR(D191="",G191=""),"",NETWORKDAYS.INTL(D191,G191,Settings!$B$4,Settings!$E$4:$E$25)-1)</f>
        <v/>
      </c>
      <c r="L191" s="5" t="str">
        <f aca="false">IF(OR(D191="",G191=""),"",G191-D191)</f>
        <v/>
      </c>
      <c r="M191" s="5" t="str">
        <f aca="false">IFERROR(INDEX(Settings!$B$8:$B$15,MATCH(B191,Settings!$A$8:$A$15,0)),"")</f>
        <v/>
      </c>
      <c r="N191" s="5" t="str">
        <f aca="false">IF(OR(K191="",M191=""),"",IF(K191&lt;=M191,"Within SLA","Breached"))</f>
        <v/>
      </c>
      <c r="O191" s="5" t="str">
        <f aca="false">IF(D191="","",IF(G191="","Pending","Closed"))</f>
        <v/>
      </c>
      <c r="P191" s="5" t="str">
        <f aca="false">IF(O191="Pending",NETWORKDAYS.INTL(D191,Settings!$B$5,Settings!$B$4,Settings!$E$4:$E$25)-1,"")</f>
        <v/>
      </c>
      <c r="Q191" s="5" t="str">
        <f aca="false">IF(P191="","",IF(P191&lt;=2,"0-2 days",IF(P191&lt;=5,"3-5 days",IF(P191&lt;=10,"6-10 days","Over 10 days"))))</f>
        <v/>
      </c>
    </row>
    <row r="192" customFormat="false" ht="15" hidden="false" customHeight="false" outlineLevel="0" collapsed="false">
      <c r="A192" s="3"/>
      <c r="B192" s="3"/>
      <c r="C192" s="3"/>
      <c r="D192" s="4"/>
      <c r="E192" s="4"/>
      <c r="F192" s="4"/>
      <c r="G192" s="4"/>
      <c r="H192" s="5" t="str">
        <f aca="false">IF(OR(D192="",E192=""),"",NETWORKDAYS.INTL(D192,E192,Settings!$B$4,Settings!$E$4:$E$25)-1)</f>
        <v/>
      </c>
      <c r="I192" s="5" t="str">
        <f aca="false">IF(OR(E192="",F192=""),"",NETWORKDAYS.INTL(E192,F192,Settings!$B$4,Settings!$E$4:$E$25)-1)</f>
        <v/>
      </c>
      <c r="J192" s="5" t="str">
        <f aca="false">IF(OR(F192="",G192=""),"",NETWORKDAYS.INTL(F192,G192,Settings!$B$4,Settings!$E$4:$E$25)-1)</f>
        <v/>
      </c>
      <c r="K192" s="5" t="str">
        <f aca="false">IF(OR(D192="",G192=""),"",NETWORKDAYS.INTL(D192,G192,Settings!$B$4,Settings!$E$4:$E$25)-1)</f>
        <v/>
      </c>
      <c r="L192" s="5" t="str">
        <f aca="false">IF(OR(D192="",G192=""),"",G192-D192)</f>
        <v/>
      </c>
      <c r="M192" s="5" t="str">
        <f aca="false">IFERROR(INDEX(Settings!$B$8:$B$15,MATCH(B192,Settings!$A$8:$A$15,0)),"")</f>
        <v/>
      </c>
      <c r="N192" s="5" t="str">
        <f aca="false">IF(OR(K192="",M192=""),"",IF(K192&lt;=M192,"Within SLA","Breached"))</f>
        <v/>
      </c>
      <c r="O192" s="5" t="str">
        <f aca="false">IF(D192="","",IF(G192="","Pending","Closed"))</f>
        <v/>
      </c>
      <c r="P192" s="5" t="str">
        <f aca="false">IF(O192="Pending",NETWORKDAYS.INTL(D192,Settings!$B$5,Settings!$B$4,Settings!$E$4:$E$25)-1,"")</f>
        <v/>
      </c>
      <c r="Q192" s="5" t="str">
        <f aca="false">IF(P192="","",IF(P192&lt;=2,"0-2 days",IF(P192&lt;=5,"3-5 days",IF(P192&lt;=10,"6-10 days","Over 10 days"))))</f>
        <v/>
      </c>
    </row>
    <row r="193" customFormat="false" ht="15" hidden="false" customHeight="false" outlineLevel="0" collapsed="false">
      <c r="A193" s="3"/>
      <c r="B193" s="3"/>
      <c r="C193" s="3"/>
      <c r="D193" s="4"/>
      <c r="E193" s="4"/>
      <c r="F193" s="4"/>
      <c r="G193" s="4"/>
      <c r="H193" s="5" t="str">
        <f aca="false">IF(OR(D193="",E193=""),"",NETWORKDAYS.INTL(D193,E193,Settings!$B$4,Settings!$E$4:$E$25)-1)</f>
        <v/>
      </c>
      <c r="I193" s="5" t="str">
        <f aca="false">IF(OR(E193="",F193=""),"",NETWORKDAYS.INTL(E193,F193,Settings!$B$4,Settings!$E$4:$E$25)-1)</f>
        <v/>
      </c>
      <c r="J193" s="5" t="str">
        <f aca="false">IF(OR(F193="",G193=""),"",NETWORKDAYS.INTL(F193,G193,Settings!$B$4,Settings!$E$4:$E$25)-1)</f>
        <v/>
      </c>
      <c r="K193" s="5" t="str">
        <f aca="false">IF(OR(D193="",G193=""),"",NETWORKDAYS.INTL(D193,G193,Settings!$B$4,Settings!$E$4:$E$25)-1)</f>
        <v/>
      </c>
      <c r="L193" s="5" t="str">
        <f aca="false">IF(OR(D193="",G193=""),"",G193-D193)</f>
        <v/>
      </c>
      <c r="M193" s="5" t="str">
        <f aca="false">IFERROR(INDEX(Settings!$B$8:$B$15,MATCH(B193,Settings!$A$8:$A$15,0)),"")</f>
        <v/>
      </c>
      <c r="N193" s="5" t="str">
        <f aca="false">IF(OR(K193="",M193=""),"",IF(K193&lt;=M193,"Within SLA","Breached"))</f>
        <v/>
      </c>
      <c r="O193" s="5" t="str">
        <f aca="false">IF(D193="","",IF(G193="","Pending","Closed"))</f>
        <v/>
      </c>
      <c r="P193" s="5" t="str">
        <f aca="false">IF(O193="Pending",NETWORKDAYS.INTL(D193,Settings!$B$5,Settings!$B$4,Settings!$E$4:$E$25)-1,"")</f>
        <v/>
      </c>
      <c r="Q193" s="5" t="str">
        <f aca="false">IF(P193="","",IF(P193&lt;=2,"0-2 days",IF(P193&lt;=5,"3-5 days",IF(P193&lt;=10,"6-10 days","Over 10 days"))))</f>
        <v/>
      </c>
    </row>
    <row r="194" customFormat="false" ht="15" hidden="false" customHeight="false" outlineLevel="0" collapsed="false">
      <c r="A194" s="3"/>
      <c r="B194" s="3"/>
      <c r="C194" s="3"/>
      <c r="D194" s="4"/>
      <c r="E194" s="4"/>
      <c r="F194" s="4"/>
      <c r="G194" s="4"/>
      <c r="H194" s="5" t="str">
        <f aca="false">IF(OR(D194="",E194=""),"",NETWORKDAYS.INTL(D194,E194,Settings!$B$4,Settings!$E$4:$E$25)-1)</f>
        <v/>
      </c>
      <c r="I194" s="5" t="str">
        <f aca="false">IF(OR(E194="",F194=""),"",NETWORKDAYS.INTL(E194,F194,Settings!$B$4,Settings!$E$4:$E$25)-1)</f>
        <v/>
      </c>
      <c r="J194" s="5" t="str">
        <f aca="false">IF(OR(F194="",G194=""),"",NETWORKDAYS.INTL(F194,G194,Settings!$B$4,Settings!$E$4:$E$25)-1)</f>
        <v/>
      </c>
      <c r="K194" s="5" t="str">
        <f aca="false">IF(OR(D194="",G194=""),"",NETWORKDAYS.INTL(D194,G194,Settings!$B$4,Settings!$E$4:$E$25)-1)</f>
        <v/>
      </c>
      <c r="L194" s="5" t="str">
        <f aca="false">IF(OR(D194="",G194=""),"",G194-D194)</f>
        <v/>
      </c>
      <c r="M194" s="5" t="str">
        <f aca="false">IFERROR(INDEX(Settings!$B$8:$B$15,MATCH(B194,Settings!$A$8:$A$15,0)),"")</f>
        <v/>
      </c>
      <c r="N194" s="5" t="str">
        <f aca="false">IF(OR(K194="",M194=""),"",IF(K194&lt;=M194,"Within SLA","Breached"))</f>
        <v/>
      </c>
      <c r="O194" s="5" t="str">
        <f aca="false">IF(D194="","",IF(G194="","Pending","Closed"))</f>
        <v/>
      </c>
      <c r="P194" s="5" t="str">
        <f aca="false">IF(O194="Pending",NETWORKDAYS.INTL(D194,Settings!$B$5,Settings!$B$4,Settings!$E$4:$E$25)-1,"")</f>
        <v/>
      </c>
      <c r="Q194" s="5" t="str">
        <f aca="false">IF(P194="","",IF(P194&lt;=2,"0-2 days",IF(P194&lt;=5,"3-5 days",IF(P194&lt;=10,"6-10 days","Over 10 days"))))</f>
        <v/>
      </c>
    </row>
    <row r="195" customFormat="false" ht="15" hidden="false" customHeight="false" outlineLevel="0" collapsed="false">
      <c r="A195" s="3"/>
      <c r="B195" s="3"/>
      <c r="C195" s="3"/>
      <c r="D195" s="4"/>
      <c r="E195" s="4"/>
      <c r="F195" s="4"/>
      <c r="G195" s="4"/>
      <c r="H195" s="5" t="str">
        <f aca="false">IF(OR(D195="",E195=""),"",NETWORKDAYS.INTL(D195,E195,Settings!$B$4,Settings!$E$4:$E$25)-1)</f>
        <v/>
      </c>
      <c r="I195" s="5" t="str">
        <f aca="false">IF(OR(E195="",F195=""),"",NETWORKDAYS.INTL(E195,F195,Settings!$B$4,Settings!$E$4:$E$25)-1)</f>
        <v/>
      </c>
      <c r="J195" s="5" t="str">
        <f aca="false">IF(OR(F195="",G195=""),"",NETWORKDAYS.INTL(F195,G195,Settings!$B$4,Settings!$E$4:$E$25)-1)</f>
        <v/>
      </c>
      <c r="K195" s="5" t="str">
        <f aca="false">IF(OR(D195="",G195=""),"",NETWORKDAYS.INTL(D195,G195,Settings!$B$4,Settings!$E$4:$E$25)-1)</f>
        <v/>
      </c>
      <c r="L195" s="5" t="str">
        <f aca="false">IF(OR(D195="",G195=""),"",G195-D195)</f>
        <v/>
      </c>
      <c r="M195" s="5" t="str">
        <f aca="false">IFERROR(INDEX(Settings!$B$8:$B$15,MATCH(B195,Settings!$A$8:$A$15,0)),"")</f>
        <v/>
      </c>
      <c r="N195" s="5" t="str">
        <f aca="false">IF(OR(K195="",M195=""),"",IF(K195&lt;=M195,"Within SLA","Breached"))</f>
        <v/>
      </c>
      <c r="O195" s="5" t="str">
        <f aca="false">IF(D195="","",IF(G195="","Pending","Closed"))</f>
        <v/>
      </c>
      <c r="P195" s="5" t="str">
        <f aca="false">IF(O195="Pending",NETWORKDAYS.INTL(D195,Settings!$B$5,Settings!$B$4,Settings!$E$4:$E$25)-1,"")</f>
        <v/>
      </c>
      <c r="Q195" s="5" t="str">
        <f aca="false">IF(P195="","",IF(P195&lt;=2,"0-2 days",IF(P195&lt;=5,"3-5 days",IF(P195&lt;=10,"6-10 days","Over 10 days"))))</f>
        <v/>
      </c>
    </row>
    <row r="196" customFormat="false" ht="15" hidden="false" customHeight="false" outlineLevel="0" collapsed="false">
      <c r="A196" s="3"/>
      <c r="B196" s="3"/>
      <c r="C196" s="3"/>
      <c r="D196" s="4"/>
      <c r="E196" s="4"/>
      <c r="F196" s="4"/>
      <c r="G196" s="4"/>
      <c r="H196" s="5" t="str">
        <f aca="false">IF(OR(D196="",E196=""),"",NETWORKDAYS.INTL(D196,E196,Settings!$B$4,Settings!$E$4:$E$25)-1)</f>
        <v/>
      </c>
      <c r="I196" s="5" t="str">
        <f aca="false">IF(OR(E196="",F196=""),"",NETWORKDAYS.INTL(E196,F196,Settings!$B$4,Settings!$E$4:$E$25)-1)</f>
        <v/>
      </c>
      <c r="J196" s="5" t="str">
        <f aca="false">IF(OR(F196="",G196=""),"",NETWORKDAYS.INTL(F196,G196,Settings!$B$4,Settings!$E$4:$E$25)-1)</f>
        <v/>
      </c>
      <c r="K196" s="5" t="str">
        <f aca="false">IF(OR(D196="",G196=""),"",NETWORKDAYS.INTL(D196,G196,Settings!$B$4,Settings!$E$4:$E$25)-1)</f>
        <v/>
      </c>
      <c r="L196" s="5" t="str">
        <f aca="false">IF(OR(D196="",G196=""),"",G196-D196)</f>
        <v/>
      </c>
      <c r="M196" s="5" t="str">
        <f aca="false">IFERROR(INDEX(Settings!$B$8:$B$15,MATCH(B196,Settings!$A$8:$A$15,0)),"")</f>
        <v/>
      </c>
      <c r="N196" s="5" t="str">
        <f aca="false">IF(OR(K196="",M196=""),"",IF(K196&lt;=M196,"Within SLA","Breached"))</f>
        <v/>
      </c>
      <c r="O196" s="5" t="str">
        <f aca="false">IF(D196="","",IF(G196="","Pending","Closed"))</f>
        <v/>
      </c>
      <c r="P196" s="5" t="str">
        <f aca="false">IF(O196="Pending",NETWORKDAYS.INTL(D196,Settings!$B$5,Settings!$B$4,Settings!$E$4:$E$25)-1,"")</f>
        <v/>
      </c>
      <c r="Q196" s="5" t="str">
        <f aca="false">IF(P196="","",IF(P196&lt;=2,"0-2 days",IF(P196&lt;=5,"3-5 days",IF(P196&lt;=10,"6-10 days","Over 10 days"))))</f>
        <v/>
      </c>
    </row>
    <row r="197" customFormat="false" ht="15" hidden="false" customHeight="false" outlineLevel="0" collapsed="false">
      <c r="A197" s="3"/>
      <c r="B197" s="3"/>
      <c r="C197" s="3"/>
      <c r="D197" s="4"/>
      <c r="E197" s="4"/>
      <c r="F197" s="4"/>
      <c r="G197" s="4"/>
      <c r="H197" s="5" t="str">
        <f aca="false">IF(OR(D197="",E197=""),"",NETWORKDAYS.INTL(D197,E197,Settings!$B$4,Settings!$E$4:$E$25)-1)</f>
        <v/>
      </c>
      <c r="I197" s="5" t="str">
        <f aca="false">IF(OR(E197="",F197=""),"",NETWORKDAYS.INTL(E197,F197,Settings!$B$4,Settings!$E$4:$E$25)-1)</f>
        <v/>
      </c>
      <c r="J197" s="5" t="str">
        <f aca="false">IF(OR(F197="",G197=""),"",NETWORKDAYS.INTL(F197,G197,Settings!$B$4,Settings!$E$4:$E$25)-1)</f>
        <v/>
      </c>
      <c r="K197" s="5" t="str">
        <f aca="false">IF(OR(D197="",G197=""),"",NETWORKDAYS.INTL(D197,G197,Settings!$B$4,Settings!$E$4:$E$25)-1)</f>
        <v/>
      </c>
      <c r="L197" s="5" t="str">
        <f aca="false">IF(OR(D197="",G197=""),"",G197-D197)</f>
        <v/>
      </c>
      <c r="M197" s="5" t="str">
        <f aca="false">IFERROR(INDEX(Settings!$B$8:$B$15,MATCH(B197,Settings!$A$8:$A$15,0)),"")</f>
        <v/>
      </c>
      <c r="N197" s="5" t="str">
        <f aca="false">IF(OR(K197="",M197=""),"",IF(K197&lt;=M197,"Within SLA","Breached"))</f>
        <v/>
      </c>
      <c r="O197" s="5" t="str">
        <f aca="false">IF(D197="","",IF(G197="","Pending","Closed"))</f>
        <v/>
      </c>
      <c r="P197" s="5" t="str">
        <f aca="false">IF(O197="Pending",NETWORKDAYS.INTL(D197,Settings!$B$5,Settings!$B$4,Settings!$E$4:$E$25)-1,"")</f>
        <v/>
      </c>
      <c r="Q197" s="5" t="str">
        <f aca="false">IF(P197="","",IF(P197&lt;=2,"0-2 days",IF(P197&lt;=5,"3-5 days",IF(P197&lt;=10,"6-10 days","Over 10 days"))))</f>
        <v/>
      </c>
    </row>
    <row r="198" customFormat="false" ht="15" hidden="false" customHeight="false" outlineLevel="0" collapsed="false">
      <c r="A198" s="3"/>
      <c r="B198" s="3"/>
      <c r="C198" s="3"/>
      <c r="D198" s="4"/>
      <c r="E198" s="4"/>
      <c r="F198" s="4"/>
      <c r="G198" s="4"/>
      <c r="H198" s="5" t="str">
        <f aca="false">IF(OR(D198="",E198=""),"",NETWORKDAYS.INTL(D198,E198,Settings!$B$4,Settings!$E$4:$E$25)-1)</f>
        <v/>
      </c>
      <c r="I198" s="5" t="str">
        <f aca="false">IF(OR(E198="",F198=""),"",NETWORKDAYS.INTL(E198,F198,Settings!$B$4,Settings!$E$4:$E$25)-1)</f>
        <v/>
      </c>
      <c r="J198" s="5" t="str">
        <f aca="false">IF(OR(F198="",G198=""),"",NETWORKDAYS.INTL(F198,G198,Settings!$B$4,Settings!$E$4:$E$25)-1)</f>
        <v/>
      </c>
      <c r="K198" s="5" t="str">
        <f aca="false">IF(OR(D198="",G198=""),"",NETWORKDAYS.INTL(D198,G198,Settings!$B$4,Settings!$E$4:$E$25)-1)</f>
        <v/>
      </c>
      <c r="L198" s="5" t="str">
        <f aca="false">IF(OR(D198="",G198=""),"",G198-D198)</f>
        <v/>
      </c>
      <c r="M198" s="5" t="str">
        <f aca="false">IFERROR(INDEX(Settings!$B$8:$B$15,MATCH(B198,Settings!$A$8:$A$15,0)),"")</f>
        <v/>
      </c>
      <c r="N198" s="5" t="str">
        <f aca="false">IF(OR(K198="",M198=""),"",IF(K198&lt;=M198,"Within SLA","Breached"))</f>
        <v/>
      </c>
      <c r="O198" s="5" t="str">
        <f aca="false">IF(D198="","",IF(G198="","Pending","Closed"))</f>
        <v/>
      </c>
      <c r="P198" s="5" t="str">
        <f aca="false">IF(O198="Pending",NETWORKDAYS.INTL(D198,Settings!$B$5,Settings!$B$4,Settings!$E$4:$E$25)-1,"")</f>
        <v/>
      </c>
      <c r="Q198" s="5" t="str">
        <f aca="false">IF(P198="","",IF(P198&lt;=2,"0-2 days",IF(P198&lt;=5,"3-5 days",IF(P198&lt;=10,"6-10 days","Over 10 days"))))</f>
        <v/>
      </c>
    </row>
    <row r="199" customFormat="false" ht="15" hidden="false" customHeight="false" outlineLevel="0" collapsed="false">
      <c r="A199" s="3"/>
      <c r="B199" s="3"/>
      <c r="C199" s="3"/>
      <c r="D199" s="4"/>
      <c r="E199" s="4"/>
      <c r="F199" s="4"/>
      <c r="G199" s="4"/>
      <c r="H199" s="5" t="str">
        <f aca="false">IF(OR(D199="",E199=""),"",NETWORKDAYS.INTL(D199,E199,Settings!$B$4,Settings!$E$4:$E$25)-1)</f>
        <v/>
      </c>
      <c r="I199" s="5" t="str">
        <f aca="false">IF(OR(E199="",F199=""),"",NETWORKDAYS.INTL(E199,F199,Settings!$B$4,Settings!$E$4:$E$25)-1)</f>
        <v/>
      </c>
      <c r="J199" s="5" t="str">
        <f aca="false">IF(OR(F199="",G199=""),"",NETWORKDAYS.INTL(F199,G199,Settings!$B$4,Settings!$E$4:$E$25)-1)</f>
        <v/>
      </c>
      <c r="K199" s="5" t="str">
        <f aca="false">IF(OR(D199="",G199=""),"",NETWORKDAYS.INTL(D199,G199,Settings!$B$4,Settings!$E$4:$E$25)-1)</f>
        <v/>
      </c>
      <c r="L199" s="5" t="str">
        <f aca="false">IF(OR(D199="",G199=""),"",G199-D199)</f>
        <v/>
      </c>
      <c r="M199" s="5" t="str">
        <f aca="false">IFERROR(INDEX(Settings!$B$8:$B$15,MATCH(B199,Settings!$A$8:$A$15,0)),"")</f>
        <v/>
      </c>
      <c r="N199" s="5" t="str">
        <f aca="false">IF(OR(K199="",M199=""),"",IF(K199&lt;=M199,"Within SLA","Breached"))</f>
        <v/>
      </c>
      <c r="O199" s="5" t="str">
        <f aca="false">IF(D199="","",IF(G199="","Pending","Closed"))</f>
        <v/>
      </c>
      <c r="P199" s="5" t="str">
        <f aca="false">IF(O199="Pending",NETWORKDAYS.INTL(D199,Settings!$B$5,Settings!$B$4,Settings!$E$4:$E$25)-1,"")</f>
        <v/>
      </c>
      <c r="Q199" s="5" t="str">
        <f aca="false">IF(P199="","",IF(P199&lt;=2,"0-2 days",IF(P199&lt;=5,"3-5 days",IF(P199&lt;=10,"6-10 days","Over 10 days"))))</f>
        <v/>
      </c>
    </row>
    <row r="200" customFormat="false" ht="15" hidden="false" customHeight="false" outlineLevel="0" collapsed="false">
      <c r="A200" s="3"/>
      <c r="B200" s="3"/>
      <c r="C200" s="3"/>
      <c r="D200" s="4"/>
      <c r="E200" s="4"/>
      <c r="F200" s="4"/>
      <c r="G200" s="4"/>
      <c r="H200" s="5" t="str">
        <f aca="false">IF(OR(D200="",E200=""),"",NETWORKDAYS.INTL(D200,E200,Settings!$B$4,Settings!$E$4:$E$25)-1)</f>
        <v/>
      </c>
      <c r="I200" s="5" t="str">
        <f aca="false">IF(OR(E200="",F200=""),"",NETWORKDAYS.INTL(E200,F200,Settings!$B$4,Settings!$E$4:$E$25)-1)</f>
        <v/>
      </c>
      <c r="J200" s="5" t="str">
        <f aca="false">IF(OR(F200="",G200=""),"",NETWORKDAYS.INTL(F200,G200,Settings!$B$4,Settings!$E$4:$E$25)-1)</f>
        <v/>
      </c>
      <c r="K200" s="5" t="str">
        <f aca="false">IF(OR(D200="",G200=""),"",NETWORKDAYS.INTL(D200,G200,Settings!$B$4,Settings!$E$4:$E$25)-1)</f>
        <v/>
      </c>
      <c r="L200" s="5" t="str">
        <f aca="false">IF(OR(D200="",G200=""),"",G200-D200)</f>
        <v/>
      </c>
      <c r="M200" s="5" t="str">
        <f aca="false">IFERROR(INDEX(Settings!$B$8:$B$15,MATCH(B200,Settings!$A$8:$A$15,0)),"")</f>
        <v/>
      </c>
      <c r="N200" s="5" t="str">
        <f aca="false">IF(OR(K200="",M200=""),"",IF(K200&lt;=M200,"Within SLA","Breached"))</f>
        <v/>
      </c>
      <c r="O200" s="5" t="str">
        <f aca="false">IF(D200="","",IF(G200="","Pending","Closed"))</f>
        <v/>
      </c>
      <c r="P200" s="5" t="str">
        <f aca="false">IF(O200="Pending",NETWORKDAYS.INTL(D200,Settings!$B$5,Settings!$B$4,Settings!$E$4:$E$25)-1,"")</f>
        <v/>
      </c>
      <c r="Q200" s="5" t="str">
        <f aca="false">IF(P200="","",IF(P200&lt;=2,"0-2 days",IF(P200&lt;=5,"3-5 days",IF(P200&lt;=10,"6-10 days","Over 10 days"))))</f>
        <v/>
      </c>
    </row>
  </sheetData>
  <autoFilter ref="A1:Q200"/>
  <dataValidations count="1">
    <dataValidation allowBlank="true" errorStyle="stop" operator="between" showDropDown="false" showErrorMessage="false" showInputMessage="false" sqref="B2:B200" type="list">
      <formula1>Settings!$A$8:$A$15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8" min="3" style="0" width="14"/>
  </cols>
  <sheetData>
    <row r="1" customFormat="false" ht="17.35" hidden="false" customHeight="false" outlineLevel="0" collapsed="false">
      <c r="A1" s="6" t="s">
        <v>66</v>
      </c>
    </row>
    <row r="2" customFormat="false" ht="15" hidden="false" customHeight="false" outlineLevel="0" collapsed="false">
      <c r="A2" s="2" t="s">
        <v>67</v>
      </c>
    </row>
    <row r="4" customFormat="false" ht="15" hidden="false" customHeight="false" outlineLevel="0" collapsed="false">
      <c r="A4" s="7" t="s">
        <v>68</v>
      </c>
      <c r="B4" s="7" t="s">
        <v>69</v>
      </c>
      <c r="C4" s="7" t="s">
        <v>70</v>
      </c>
      <c r="D4" s="7" t="s">
        <v>71</v>
      </c>
      <c r="E4" s="7" t="s">
        <v>72</v>
      </c>
      <c r="F4" s="7" t="s">
        <v>73</v>
      </c>
      <c r="G4" s="7" t="s">
        <v>74</v>
      </c>
      <c r="H4" s="7" t="s">
        <v>75</v>
      </c>
    </row>
    <row r="5" customFormat="false" ht="15" hidden="false" customHeight="false" outlineLevel="0" collapsed="false">
      <c r="A5" s="8" t="n">
        <f aca="false">COUNTA(Applications!$A$2:$A$200)</f>
        <v>40</v>
      </c>
      <c r="B5" s="8" t="n">
        <f aca="false">COUNTIF(Applications!$O$2:$O$200,"Closed")</f>
        <v>32</v>
      </c>
      <c r="C5" s="8" t="n">
        <f aca="false">COUNTIF(Applications!$O$2:$O$200,"Pending")</f>
        <v>8</v>
      </c>
      <c r="D5" s="9" t="n">
        <f aca="false">AVERAGE(Applications!$K$2:$K$200)</f>
        <v>4.96875</v>
      </c>
      <c r="E5" s="9" t="n">
        <f aca="false">MEDIAN(Applications!$K$2:$K$200)</f>
        <v>4</v>
      </c>
      <c r="F5" s="10" t="n">
        <f aca="false">COUNTIF(Applications!$N$2:$N$200,"Within SLA")/COUNTIF(Applications!$O$2:$O$200,"Closed")</f>
        <v>0.8125</v>
      </c>
      <c r="G5" s="8" t="n">
        <f aca="false">COUNTIF(Applications!$N$2:$N$200,"Breached")</f>
        <v>6</v>
      </c>
      <c r="H5" s="8" t="n">
        <f aca="false">MAX(Applications!$K$2:$K$200)</f>
        <v>14</v>
      </c>
    </row>
    <row r="7" customFormat="false" ht="15" hidden="false" customHeight="false" outlineLevel="0" collapsed="false">
      <c r="A7" s="11" t="s">
        <v>76</v>
      </c>
    </row>
    <row r="8" customFormat="false" ht="30" hidden="false" customHeight="true" outlineLevel="0" collapsed="false">
      <c r="A8" s="7" t="s">
        <v>77</v>
      </c>
      <c r="B8" s="7" t="s">
        <v>78</v>
      </c>
      <c r="C8" s="7" t="s">
        <v>79</v>
      </c>
    </row>
    <row r="9" customFormat="false" ht="15" hidden="false" customHeight="false" outlineLevel="0" collapsed="false">
      <c r="A9" s="12" t="s">
        <v>80</v>
      </c>
      <c r="B9" s="13" t="n">
        <f aca="false">IFERROR(AVERAGEIFS(Applications!$H$2:$H$200,Applications!$O$2:$O$200,"Closed"),"")</f>
        <v>1.125</v>
      </c>
      <c r="C9" s="14" t="n">
        <f aca="false">IFERROR(B9/SUM($B$9:$B$11),"")</f>
        <v>0.226415094339623</v>
      </c>
    </row>
    <row r="10" customFormat="false" ht="15" hidden="false" customHeight="false" outlineLevel="0" collapsed="false">
      <c r="A10" s="12" t="s">
        <v>81</v>
      </c>
      <c r="B10" s="13" t="n">
        <f aca="false">IFERROR(AVERAGEIFS(Applications!$I$2:$I$200,Applications!$O$2:$O$200,"Closed"),"")</f>
        <v>1.78125</v>
      </c>
      <c r="C10" s="14" t="n">
        <f aca="false">IFERROR(B10/SUM($B$9:$B$11),"")</f>
        <v>0.358490566037736</v>
      </c>
    </row>
    <row r="11" customFormat="false" ht="15" hidden="false" customHeight="false" outlineLevel="0" collapsed="false">
      <c r="A11" s="12" t="s">
        <v>82</v>
      </c>
      <c r="B11" s="13" t="n">
        <f aca="false">IFERROR(AVERAGEIFS(Applications!$J$2:$J$200,Applications!$O$2:$O$200,"Closed"),"")</f>
        <v>2.0625</v>
      </c>
      <c r="C11" s="14" t="n">
        <f aca="false">IFERROR(B11/SUM($B$9:$B$11),"")</f>
        <v>0.415094339622642</v>
      </c>
    </row>
    <row r="13" customFormat="false" ht="15" hidden="false" customHeight="false" outlineLevel="0" collapsed="false">
      <c r="A13" s="11" t="s">
        <v>83</v>
      </c>
    </row>
    <row r="14" customFormat="false" ht="30" hidden="false" customHeight="true" outlineLevel="0" collapsed="false">
      <c r="A14" s="7" t="s">
        <v>1</v>
      </c>
      <c r="B14" s="7" t="s">
        <v>12</v>
      </c>
      <c r="C14" s="7" t="s">
        <v>69</v>
      </c>
      <c r="D14" s="7" t="s">
        <v>71</v>
      </c>
      <c r="E14" s="7" t="s">
        <v>73</v>
      </c>
      <c r="F14" s="7" t="s">
        <v>84</v>
      </c>
    </row>
    <row r="15" customFormat="false" ht="15" hidden="false" customHeight="false" outlineLevel="0" collapsed="false">
      <c r="A15" s="15" t="str">
        <f aca="false">IF(Settings!A8="","",Settings!A8)</f>
        <v>Home Loan</v>
      </c>
      <c r="B15" s="15" t="n">
        <f aca="false">IF(A15="","",Settings!B8)</f>
        <v>12</v>
      </c>
      <c r="C15" s="15" t="n">
        <f aca="false">IF(A15="","",COUNTIFS(Applications!$B$2:$B$200,A15,Applications!$O$2:$O$200,"Closed"))</f>
        <v>6</v>
      </c>
      <c r="D15" s="13" t="n">
        <f aca="false">IF(A15="","",IFERROR(AVERAGEIFS(Applications!$K$2:$K$200,Applications!$B$2:$B$200,A15),""))</f>
        <v>9.16666666666667</v>
      </c>
      <c r="E15" s="14" t="n">
        <f aca="false">IF(A15="","",IFERROR(COUNTIFS(Applications!$B$2:$B$200,A15,Applications!$N$2:$N$200,"Within SLA")/C15,""))</f>
        <v>0.833333333333333</v>
      </c>
      <c r="F15" s="15" t="n">
        <f aca="false">IF(A15="","",COUNTIFS(Applications!$B$2:$B$200,A15,Applications!$N$2:$N$200,"Breached"))</f>
        <v>1</v>
      </c>
    </row>
    <row r="16" customFormat="false" ht="15" hidden="false" customHeight="false" outlineLevel="0" collapsed="false">
      <c r="A16" s="15" t="str">
        <f aca="false">IF(Settings!A9="","",Settings!A9)</f>
        <v>Personal Loan</v>
      </c>
      <c r="B16" s="15" t="n">
        <f aca="false">IF(A16="","",Settings!B9)</f>
        <v>3</v>
      </c>
      <c r="C16" s="15" t="n">
        <f aca="false">IF(A16="","",COUNTIFS(Applications!$B$2:$B$200,A16,Applications!$O$2:$O$200,"Closed"))</f>
        <v>7</v>
      </c>
      <c r="D16" s="13" t="n">
        <f aca="false">IF(A16="","",IFERROR(AVERAGEIFS(Applications!$K$2:$K$200,Applications!$B$2:$B$200,A16),""))</f>
        <v>2</v>
      </c>
      <c r="E16" s="14" t="n">
        <f aca="false">IF(A16="","",IFERROR(COUNTIFS(Applications!$B$2:$B$200,A16,Applications!$N$2:$N$200,"Within SLA")/C16,""))</f>
        <v>0.857142857142857</v>
      </c>
      <c r="F16" s="15" t="n">
        <f aca="false">IF(A16="","",COUNTIFS(Applications!$B$2:$B$200,A16,Applications!$N$2:$N$200,"Breached"))</f>
        <v>1</v>
      </c>
    </row>
    <row r="17" customFormat="false" ht="15" hidden="false" customHeight="false" outlineLevel="0" collapsed="false">
      <c r="A17" s="15" t="str">
        <f aca="false">IF(Settings!A10="","",Settings!A10)</f>
        <v>Business Loan</v>
      </c>
      <c r="B17" s="15" t="n">
        <f aca="false">IF(A17="","",Settings!B10)</f>
        <v>8</v>
      </c>
      <c r="C17" s="15" t="n">
        <f aca="false">IF(A17="","",COUNTIFS(Applications!$B$2:$B$200,A17,Applications!$O$2:$O$200,"Closed"))</f>
        <v>7</v>
      </c>
      <c r="D17" s="13" t="n">
        <f aca="false">IF(A17="","",IFERROR(AVERAGEIFS(Applications!$K$2:$K$200,Applications!$B$2:$B$200,A17),""))</f>
        <v>6.85714285714286</v>
      </c>
      <c r="E17" s="14" t="n">
        <f aca="false">IF(A17="","",IFERROR(COUNTIFS(Applications!$B$2:$B$200,A17,Applications!$N$2:$N$200,"Within SLA")/C17,""))</f>
        <v>0.714285714285714</v>
      </c>
      <c r="F17" s="15" t="n">
        <f aca="false">IF(A17="","",COUNTIFS(Applications!$B$2:$B$200,A17,Applications!$N$2:$N$200,"Breached"))</f>
        <v>2</v>
      </c>
    </row>
    <row r="18" customFormat="false" ht="15" hidden="false" customHeight="false" outlineLevel="0" collapsed="false">
      <c r="A18" s="15" t="str">
        <f aca="false">IF(Settings!A11="","",Settings!A11)</f>
        <v>Vehicle Loan</v>
      </c>
      <c r="B18" s="15" t="n">
        <f aca="false">IF(A18="","",Settings!B11)</f>
        <v>5</v>
      </c>
      <c r="C18" s="15" t="n">
        <f aca="false">IF(A18="","",COUNTIFS(Applications!$B$2:$B$200,A18,Applications!$O$2:$O$200,"Closed"))</f>
        <v>12</v>
      </c>
      <c r="D18" s="13" t="n">
        <f aca="false">IF(A18="","",IFERROR(AVERAGEIFS(Applications!$K$2:$K$200,Applications!$B$2:$B$200,A18),""))</f>
        <v>3.5</v>
      </c>
      <c r="E18" s="14" t="n">
        <f aca="false">IF(A18="","",IFERROR(COUNTIFS(Applications!$B$2:$B$200,A18,Applications!$N$2:$N$200,"Within SLA")/C18,""))</f>
        <v>0.833333333333333</v>
      </c>
      <c r="F18" s="15" t="n">
        <f aca="false">IF(A18="","",COUNTIFS(Applications!$B$2:$B$200,A18,Applications!$N$2:$N$200,"Breached"))</f>
        <v>2</v>
      </c>
    </row>
    <row r="19" customFormat="false" ht="15" hidden="false" customHeight="false" outlineLevel="0" collapsed="false">
      <c r="A19" s="0" t="str">
        <f aca="false">IF(Settings!A12="","",Settings!A12)</f>
        <v/>
      </c>
      <c r="B19" s="0" t="str">
        <f aca="false">IF(A19="","",Settings!B12)</f>
        <v/>
      </c>
      <c r="C19" s="0" t="str">
        <f aca="false">IF(A19="","",COUNTIFS(Applications!$B$2:$B$200,A19,Applications!$O$2:$O$200,"Closed"))</f>
        <v/>
      </c>
      <c r="D19" s="16" t="str">
        <f aca="false">IF(A19="","",IFERROR(AVERAGEIFS(Applications!$K$2:$K$200,Applications!$B$2:$B$200,A19),""))</f>
        <v/>
      </c>
      <c r="E19" s="17" t="str">
        <f aca="false">IF(A19="","",IFERROR(COUNTIFS(Applications!$B$2:$B$200,A19,Applications!$N$2:$N$200,"Within SLA")/C19,""))</f>
        <v/>
      </c>
      <c r="F19" s="0" t="str">
        <f aca="false">IF(A19="","",COUNTIFS(Applications!$B$2:$B$200,A19,Applications!$N$2:$N$200,"Breached"))</f>
        <v/>
      </c>
    </row>
    <row r="20" customFormat="false" ht="15" hidden="false" customHeight="false" outlineLevel="0" collapsed="false">
      <c r="A20" s="0" t="str">
        <f aca="false">IF(Settings!A13="","",Settings!A13)</f>
        <v/>
      </c>
      <c r="B20" s="0" t="str">
        <f aca="false">IF(A20="","",Settings!B13)</f>
        <v/>
      </c>
      <c r="C20" s="0" t="str">
        <f aca="false">IF(A20="","",COUNTIFS(Applications!$B$2:$B$200,A20,Applications!$O$2:$O$200,"Closed"))</f>
        <v/>
      </c>
      <c r="D20" s="16" t="str">
        <f aca="false">IF(A20="","",IFERROR(AVERAGEIFS(Applications!$K$2:$K$200,Applications!$B$2:$B$200,A20),""))</f>
        <v/>
      </c>
      <c r="E20" s="17" t="str">
        <f aca="false">IF(A20="","",IFERROR(COUNTIFS(Applications!$B$2:$B$200,A20,Applications!$N$2:$N$200,"Within SLA")/C20,""))</f>
        <v/>
      </c>
      <c r="F20" s="0" t="str">
        <f aca="false">IF(A20="","",COUNTIFS(Applications!$B$2:$B$200,A20,Applications!$N$2:$N$200,"Breached"))</f>
        <v/>
      </c>
    </row>
    <row r="21" customFormat="false" ht="15" hidden="false" customHeight="false" outlineLevel="0" collapsed="false">
      <c r="A21" s="0" t="str">
        <f aca="false">IF(Settings!A14="","",Settings!A14)</f>
        <v/>
      </c>
      <c r="B21" s="0" t="str">
        <f aca="false">IF(A21="","",Settings!B14)</f>
        <v/>
      </c>
      <c r="C21" s="0" t="str">
        <f aca="false">IF(A21="","",COUNTIFS(Applications!$B$2:$B$200,A21,Applications!$O$2:$O$200,"Closed"))</f>
        <v/>
      </c>
      <c r="D21" s="16" t="str">
        <f aca="false">IF(A21="","",IFERROR(AVERAGEIFS(Applications!$K$2:$K$200,Applications!$B$2:$B$200,A21),""))</f>
        <v/>
      </c>
      <c r="E21" s="17" t="str">
        <f aca="false">IF(A21="","",IFERROR(COUNTIFS(Applications!$B$2:$B$200,A21,Applications!$N$2:$N$200,"Within SLA")/C21,""))</f>
        <v/>
      </c>
      <c r="F21" s="0" t="str">
        <f aca="false">IF(A21="","",COUNTIFS(Applications!$B$2:$B$200,A21,Applications!$N$2:$N$200,"Breached"))</f>
        <v/>
      </c>
    </row>
    <row r="22" customFormat="false" ht="15" hidden="false" customHeight="false" outlineLevel="0" collapsed="false">
      <c r="A22" s="0" t="str">
        <f aca="false">IF(Settings!A15="","",Settings!A15)</f>
        <v/>
      </c>
      <c r="B22" s="0" t="str">
        <f aca="false">IF(A22="","",Settings!B15)</f>
        <v/>
      </c>
      <c r="C22" s="0" t="str">
        <f aca="false">IF(A22="","",COUNTIFS(Applications!$B$2:$B$200,A22,Applications!$O$2:$O$200,"Closed"))</f>
        <v/>
      </c>
      <c r="D22" s="16" t="str">
        <f aca="false">IF(A22="","",IFERROR(AVERAGEIFS(Applications!$K$2:$K$200,Applications!$B$2:$B$200,A22),""))</f>
        <v/>
      </c>
      <c r="E22" s="17" t="str">
        <f aca="false">IF(A22="","",IFERROR(COUNTIFS(Applications!$B$2:$B$200,A22,Applications!$N$2:$N$200,"Within SLA")/C22,""))</f>
        <v/>
      </c>
      <c r="F22" s="0" t="str">
        <f aca="false">IF(A22="","",COUNTIFS(Applications!$B$2:$B$200,A22,Applications!$N$2:$N$200,"Breached"))</f>
        <v/>
      </c>
    </row>
    <row r="24" customFormat="false" ht="15" hidden="false" customHeight="false" outlineLevel="0" collapsed="false">
      <c r="A24" s="11" t="s">
        <v>85</v>
      </c>
    </row>
    <row r="25" customFormat="false" ht="30" hidden="false" customHeight="true" outlineLevel="0" collapsed="false">
      <c r="A25" s="7" t="s">
        <v>2</v>
      </c>
      <c r="B25" s="7" t="s">
        <v>69</v>
      </c>
      <c r="C25" s="7" t="s">
        <v>71</v>
      </c>
      <c r="D25" s="7" t="s">
        <v>73</v>
      </c>
    </row>
    <row r="26" customFormat="false" ht="15" hidden="false" customHeight="false" outlineLevel="0" collapsed="false">
      <c r="A26" s="18" t="s">
        <v>22</v>
      </c>
      <c r="B26" s="15" t="n">
        <f aca="false">COUNTIFS(Applications!$C$2:$C$200,A26,Applications!$O$2:$O$200,"Closed")</f>
        <v>10</v>
      </c>
      <c r="C26" s="13" t="n">
        <f aca="false">IFERROR(AVERAGEIFS(Applications!$K$2:$K$200,Applications!$C$2:$C$200,A26),"")</f>
        <v>5.9</v>
      </c>
      <c r="D26" s="14" t="n">
        <f aca="false">IFERROR(COUNTIFS(Applications!$C$2:$C$200,A26,Applications!$N$2:$N$200,"Within SLA")/B26,"")</f>
        <v>0.8</v>
      </c>
    </row>
    <row r="27" customFormat="false" ht="15" hidden="false" customHeight="false" outlineLevel="0" collapsed="false">
      <c r="A27" s="18" t="s">
        <v>24</v>
      </c>
      <c r="B27" s="15" t="n">
        <f aca="false">COUNTIFS(Applications!$C$2:$C$200,A27,Applications!$O$2:$O$200,"Closed")</f>
        <v>7</v>
      </c>
      <c r="C27" s="13" t="n">
        <f aca="false">IFERROR(AVERAGEIFS(Applications!$K$2:$K$200,Applications!$C$2:$C$200,A27),"")</f>
        <v>3.57142857142857</v>
      </c>
      <c r="D27" s="14" t="n">
        <f aca="false">IFERROR(COUNTIFS(Applications!$C$2:$C$200,A27,Applications!$N$2:$N$200,"Within SLA")/B27,"")</f>
        <v>1</v>
      </c>
    </row>
    <row r="28" customFormat="false" ht="15" hidden="false" customHeight="false" outlineLevel="0" collapsed="false">
      <c r="A28" s="18" t="s">
        <v>20</v>
      </c>
      <c r="B28" s="15" t="n">
        <f aca="false">COUNTIFS(Applications!$C$2:$C$200,A28,Applications!$O$2:$O$200,"Closed")</f>
        <v>9</v>
      </c>
      <c r="C28" s="13" t="n">
        <f aca="false">IFERROR(AVERAGEIFS(Applications!$K$2:$K$200,Applications!$C$2:$C$200,A28),"")</f>
        <v>3.88888888888889</v>
      </c>
      <c r="D28" s="14" t="n">
        <f aca="false">IFERROR(COUNTIFS(Applications!$C$2:$C$200,A28,Applications!$N$2:$N$200,"Within SLA")/B28,"")</f>
        <v>0.777777777777778</v>
      </c>
    </row>
    <row r="29" customFormat="false" ht="15" hidden="false" customHeight="false" outlineLevel="0" collapsed="false">
      <c r="A29" s="18" t="s">
        <v>38</v>
      </c>
      <c r="B29" s="15" t="n">
        <f aca="false">COUNTIFS(Applications!$C$2:$C$200,A29,Applications!$O$2:$O$200,"Closed")</f>
        <v>6</v>
      </c>
      <c r="C29" s="13" t="n">
        <f aca="false">IFERROR(AVERAGEIFS(Applications!$K$2:$K$200,Applications!$C$2:$C$200,A29),"")</f>
        <v>6.66666666666667</v>
      </c>
      <c r="D29" s="14" t="n">
        <f aca="false">IFERROR(COUNTIFS(Applications!$C$2:$C$200,A29,Applications!$N$2:$N$200,"Within SLA")/B29,"")</f>
        <v>0.666666666666667</v>
      </c>
    </row>
    <row r="31" customFormat="false" ht="15" hidden="false" customHeight="false" outlineLevel="0" collapsed="false">
      <c r="A31" s="11" t="s">
        <v>86</v>
      </c>
    </row>
    <row r="32" customFormat="false" ht="30" hidden="false" customHeight="true" outlineLevel="0" collapsed="false">
      <c r="A32" s="7" t="s">
        <v>16</v>
      </c>
      <c r="B32" s="7" t="s">
        <v>87</v>
      </c>
    </row>
    <row r="33" customFormat="false" ht="15" hidden="false" customHeight="false" outlineLevel="0" collapsed="false">
      <c r="A33" s="12" t="s">
        <v>88</v>
      </c>
      <c r="B33" s="15" t="n">
        <f aca="false">COUNTIF(Applications!$Q$2:$Q$200,A33)</f>
        <v>1</v>
      </c>
    </row>
    <row r="34" customFormat="false" ht="15" hidden="false" customHeight="false" outlineLevel="0" collapsed="false">
      <c r="A34" s="12" t="s">
        <v>89</v>
      </c>
      <c r="B34" s="15" t="n">
        <f aca="false">COUNTIF(Applications!$Q$2:$Q$200,A34)</f>
        <v>1</v>
      </c>
    </row>
    <row r="35" customFormat="false" ht="15" hidden="false" customHeight="false" outlineLevel="0" collapsed="false">
      <c r="A35" s="12" t="s">
        <v>90</v>
      </c>
      <c r="B35" s="15" t="n">
        <f aca="false">COUNTIF(Applications!$Q$2:$Q$200,A35)</f>
        <v>3</v>
      </c>
    </row>
    <row r="36" customFormat="false" ht="15" hidden="false" customHeight="false" outlineLevel="0" collapsed="false">
      <c r="A36" s="12" t="s">
        <v>91</v>
      </c>
      <c r="B36" s="15" t="n">
        <f aca="false">COUNTIF(Applications!$Q$2:$Q$200,A36)</f>
        <v>3</v>
      </c>
    </row>
    <row r="37" customFormat="false" ht="15" hidden="false" customHeight="false" outlineLevel="0" collapsed="false">
      <c r="A37" s="19" t="s">
        <v>92</v>
      </c>
      <c r="B37" s="19" t="n">
        <f aca="false">SUM(B33:B36)</f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5" min="5" style="0" width="16"/>
    <col collapsed="false" customWidth="true" hidden="false" outlineLevel="0" max="6" min="6" style="0" width="48"/>
  </cols>
  <sheetData>
    <row r="1" customFormat="false" ht="17.35" hidden="false" customHeight="false" outlineLevel="0" collapsed="false">
      <c r="A1" s="6" t="s">
        <v>93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E3" s="20" t="s">
        <v>95</v>
      </c>
    </row>
    <row r="4" customFormat="false" ht="15" hidden="false" customHeight="false" outlineLevel="0" collapsed="false">
      <c r="A4" s="21" t="s">
        <v>96</v>
      </c>
      <c r="B4" s="3" t="n">
        <v>11</v>
      </c>
      <c r="C4" s="2" t="s">
        <v>97</v>
      </c>
      <c r="E4" s="4" t="n">
        <v>46249</v>
      </c>
      <c r="F4" s="2" t="s">
        <v>98</v>
      </c>
    </row>
    <row r="5" customFormat="false" ht="15" hidden="false" customHeight="false" outlineLevel="0" collapsed="false">
      <c r="A5" s="21" t="s">
        <v>99</v>
      </c>
      <c r="B5" s="4" t="n">
        <v>46295</v>
      </c>
      <c r="C5" s="2" t="s">
        <v>100</v>
      </c>
      <c r="E5" s="4" t="n">
        <v>46279</v>
      </c>
    </row>
    <row r="6" customFormat="false" ht="15" hidden="false" customHeight="false" outlineLevel="0" collapsed="false">
      <c r="E6" s="4"/>
    </row>
    <row r="7" customFormat="false" ht="23.85" hidden="false" customHeight="false" outlineLevel="0" collapsed="false">
      <c r="A7" s="22" t="s">
        <v>1</v>
      </c>
      <c r="B7" s="22" t="s">
        <v>101</v>
      </c>
      <c r="E7" s="4"/>
    </row>
    <row r="8" customFormat="false" ht="15" hidden="false" customHeight="false" outlineLevel="0" collapsed="false">
      <c r="A8" s="3" t="s">
        <v>26</v>
      </c>
      <c r="B8" s="3" t="n">
        <v>12</v>
      </c>
      <c r="E8" s="4"/>
    </row>
    <row r="9" customFormat="false" ht="15" hidden="false" customHeight="false" outlineLevel="0" collapsed="false">
      <c r="A9" s="3" t="s">
        <v>33</v>
      </c>
      <c r="B9" s="3" t="n">
        <v>3</v>
      </c>
      <c r="E9" s="4"/>
    </row>
    <row r="10" customFormat="false" ht="15" hidden="false" customHeight="false" outlineLevel="0" collapsed="false">
      <c r="A10" s="3" t="s">
        <v>37</v>
      </c>
      <c r="B10" s="3" t="n">
        <v>8</v>
      </c>
      <c r="E10" s="4"/>
    </row>
    <row r="11" customFormat="false" ht="15" hidden="false" customHeight="false" outlineLevel="0" collapsed="false">
      <c r="A11" s="3" t="s">
        <v>19</v>
      </c>
      <c r="B11" s="3" t="n">
        <v>5</v>
      </c>
      <c r="E11" s="4"/>
    </row>
    <row r="12" customFormat="false" ht="15" hidden="false" customHeight="false" outlineLevel="0" collapsed="false">
      <c r="E12" s="4"/>
    </row>
    <row r="13" customFormat="false" ht="15" hidden="false" customHeight="false" outlineLevel="0" collapsed="false">
      <c r="E13" s="4"/>
    </row>
    <row r="14" customFormat="false" ht="15" hidden="false" customHeight="false" outlineLevel="0" collapsed="false">
      <c r="E14" s="4"/>
    </row>
    <row r="15" customFormat="false" ht="15" hidden="false" customHeight="false" outlineLevel="0" collapsed="false">
      <c r="E15" s="4"/>
    </row>
    <row r="16" customFormat="false" ht="15" hidden="false" customHeight="false" outlineLevel="0" collapsed="false">
      <c r="E16" s="4"/>
    </row>
    <row r="17" customFormat="false" ht="15" hidden="false" customHeight="false" outlineLevel="0" collapsed="false">
      <c r="E17" s="4"/>
    </row>
    <row r="18" customFormat="false" ht="15" hidden="false" customHeight="false" outlineLevel="0" collapsed="false">
      <c r="E18" s="4"/>
    </row>
    <row r="19" customFormat="false" ht="15" hidden="false" customHeight="false" outlineLevel="0" collapsed="false">
      <c r="E19" s="4"/>
    </row>
    <row r="20" customFormat="false" ht="15" hidden="false" customHeight="false" outlineLevel="0" collapsed="false">
      <c r="E20" s="4"/>
    </row>
    <row r="21" customFormat="false" ht="15" hidden="false" customHeight="false" outlineLevel="0" collapsed="false">
      <c r="E21" s="4"/>
    </row>
    <row r="22" customFormat="false" ht="15" hidden="false" customHeight="false" outlineLevel="0" collapsed="false">
      <c r="E22" s="4"/>
    </row>
    <row r="23" customFormat="false" ht="15" hidden="false" customHeight="false" outlineLevel="0" collapsed="false">
      <c r="E23" s="4"/>
    </row>
    <row r="24" customFormat="false" ht="15" hidden="false" customHeight="false" outlineLevel="0" collapsed="false">
      <c r="E24" s="4"/>
    </row>
    <row r="25" customFormat="false" ht="15" hidden="false" customHeight="false" outlineLevel="0" collapsed="false">
      <c r="E25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6.15" hidden="false" customHeight="false" outlineLevel="0" collapsed="false">
      <c r="A1" s="23" t="s">
        <v>102</v>
      </c>
    </row>
    <row r="3" customFormat="false" ht="15" hidden="false" customHeight="false" outlineLevel="0" collapsed="false">
      <c r="A3" s="24" t="s">
        <v>103</v>
      </c>
    </row>
    <row r="4" customFormat="false" ht="23.85" hidden="false" customHeight="false" outlineLevel="0" collapsed="false">
      <c r="A4" s="24" t="s">
        <v>104</v>
      </c>
    </row>
    <row r="5" customFormat="false" ht="15" hidden="false" customHeight="false" outlineLevel="0" collapsed="false">
      <c r="A5" s="24" t="s">
        <v>105</v>
      </c>
    </row>
    <row r="6" customFormat="false" ht="23.85" hidden="false" customHeight="false" outlineLevel="0" collapsed="false">
      <c r="A6" s="24" t="s">
        <v>106</v>
      </c>
    </row>
    <row r="7" customFormat="false" ht="15" hidden="false" customHeight="false" outlineLevel="0" collapsed="false">
      <c r="A7" s="24" t="s">
        <v>107</v>
      </c>
    </row>
    <row r="8" customFormat="false" ht="23.85" hidden="false" customHeight="false" outlineLevel="0" collapsed="false">
      <c r="A8" s="24" t="s">
        <v>108</v>
      </c>
    </row>
    <row r="9" customFormat="false" ht="15" hidden="false" customHeight="false" outlineLevel="0" collapsed="false">
      <c r="A9" s="24" t="s">
        <v>109</v>
      </c>
    </row>
    <row r="10" customFormat="false" ht="15" hidden="false" customHeight="false" outlineLevel="0" collapsed="false">
      <c r="A10" s="24" t="s">
        <v>110</v>
      </c>
    </row>
    <row r="11" customFormat="false" ht="15" hidden="false" customHeight="false" outlineLevel="0" collapsed="false">
      <c r="A11" s="24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2026-10-14T06:34:56Z</dcterms:created>
  <dc:creator>openpyxl</dc:creator>
  <dc:description/>
  <dc:language>en-US</dc:language>
  <cp:lastModifiedBy/>
  <dcterms:modified xsi:type="dcterms:W3CDTF">2026-10-14T06:34:58Z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