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Employees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<sst xmlns="http://schemas.openxmlformats.org/spreadsheetml/2006/main" count="295" uniqueCount="119">
  <si>
    <t xml:space="preserve">HR Dashboard</t>
  </si>
  <si>
    <t xml:space="preserve">Headcount, hiring, attrition and tenure from the Employees sheet. Dummy data.</t>
  </si>
  <si>
    <t xml:space="preserve">Report date</t>
  </si>
  <si>
    <t xml:space="preserve">← change this date to refresh every figure</t>
  </si>
  <si>
    <t xml:space="preserve">Headcount</t>
  </si>
  <si>
    <t xml:space="preserve">Joiners (12 months)</t>
  </si>
  <si>
    <t xml:space="preserve">Leavers (12 months)</t>
  </si>
  <si>
    <t xml:space="preserve">Attrition rate (12 months)</t>
  </si>
  <si>
    <t xml:space="preserve">Average tenure (years)</t>
  </si>
  <si>
    <t xml:space="preserve">Average CTC (₹ lakh)</t>
  </si>
  <si>
    <t xml:space="preserve">Female share of headcount</t>
  </si>
  <si>
    <t xml:space="preserve">Headcount 12 months ago</t>
  </si>
  <si>
    <t xml:space="preserve">Attrition = leavers in 12 months ÷ average of headcount now and 12 months ago.</t>
  </si>
  <si>
    <t xml:space="preserve">By department</t>
  </si>
  <si>
    <t xml:space="preserve">Department</t>
  </si>
  <si>
    <t xml:space="preserve">Leavers (12m)</t>
  </si>
  <si>
    <t xml:space="preserve">Headcount 12m ago</t>
  </si>
  <si>
    <t xml:space="preserve">Attrition rate</t>
  </si>
  <si>
    <t xml:space="preserve">Sales</t>
  </si>
  <si>
    <t xml:space="preserve">Operations</t>
  </si>
  <si>
    <t xml:space="preserve">MIS &amp; Analytics</t>
  </si>
  <si>
    <t xml:space="preserve">HR</t>
  </si>
  <si>
    <t xml:space="preserve">Finance</t>
  </si>
  <si>
    <t xml:space="preserve">IT</t>
  </si>
  <si>
    <t xml:space="preserve">Total</t>
  </si>
  <si>
    <t xml:space="preserve">Department names in column A must match the Employees sheet exactly. Totals should equal the headcount and leavers above.</t>
  </si>
  <si>
    <t xml:space="preserve">Last 12 months</t>
  </si>
  <si>
    <t xml:space="preserve">Month end</t>
  </si>
  <si>
    <t xml:space="preserve">Joiners</t>
  </si>
  <si>
    <t xml:space="preserve">Leavers</t>
  </si>
  <si>
    <t xml:space="preserve">Headcount at month end</t>
  </si>
  <si>
    <t xml:space="preserve">Employee ID</t>
  </si>
  <si>
    <t xml:space="preserve">Gender</t>
  </si>
  <si>
    <t xml:space="preserve">Location</t>
  </si>
  <si>
    <t xml:space="preserve">Join date</t>
  </si>
  <si>
    <t xml:space="preserve">Exit date</t>
  </si>
  <si>
    <t xml:space="preserve">Annual CTC (₹ lakh)</t>
  </si>
  <si>
    <t xml:space="preserve">Status</t>
  </si>
  <si>
    <t xml:space="preserve">Tenure (years)</t>
  </si>
  <si>
    <t xml:space="preserve">Dummy data only. Blue cells are inputs; grey columns are formulas (copy them down for new rows). Leave Exit date blank for active employees.</t>
  </si>
  <si>
    <t xml:space="preserve">E101</t>
  </si>
  <si>
    <t xml:space="preserve">Male</t>
  </si>
  <si>
    <t xml:space="preserve">Delhi</t>
  </si>
  <si>
    <t xml:space="preserve">E102</t>
  </si>
  <si>
    <t xml:space="preserve">Female</t>
  </si>
  <si>
    <t xml:space="preserve">Thane</t>
  </si>
  <si>
    <t xml:space="preserve">E103</t>
  </si>
  <si>
    <t xml:space="preserve">E104</t>
  </si>
  <si>
    <t xml:space="preserve">Mumbai</t>
  </si>
  <si>
    <t xml:space="preserve">E105</t>
  </si>
  <si>
    <t xml:space="preserve">E106</t>
  </si>
  <si>
    <t xml:space="preserve">E107</t>
  </si>
  <si>
    <t xml:space="preserve">E108</t>
  </si>
  <si>
    <t xml:space="preserve">E109</t>
  </si>
  <si>
    <t xml:space="preserve">E110</t>
  </si>
  <si>
    <t xml:space="preserve">Pune</t>
  </si>
  <si>
    <t xml:space="preserve">E111</t>
  </si>
  <si>
    <t xml:space="preserve">E112</t>
  </si>
  <si>
    <t xml:space="preserve">E113</t>
  </si>
  <si>
    <t xml:space="preserve">E114</t>
  </si>
  <si>
    <t xml:space="preserve">E115</t>
  </si>
  <si>
    <t xml:space="preserve">E116</t>
  </si>
  <si>
    <t xml:space="preserve">E117</t>
  </si>
  <si>
    <t xml:space="preserve">E118</t>
  </si>
  <si>
    <t xml:space="preserve">E119</t>
  </si>
  <si>
    <t xml:space="preserve">E120</t>
  </si>
  <si>
    <t xml:space="preserve">E121</t>
  </si>
  <si>
    <t xml:space="preserve">E122</t>
  </si>
  <si>
    <t xml:space="preserve">E123</t>
  </si>
  <si>
    <t xml:space="preserve">E124</t>
  </si>
  <si>
    <t xml:space="preserve">E125</t>
  </si>
  <si>
    <t xml:space="preserve">E126</t>
  </si>
  <si>
    <t xml:space="preserve">E127</t>
  </si>
  <si>
    <t xml:space="preserve">E128</t>
  </si>
  <si>
    <t xml:space="preserve">E129</t>
  </si>
  <si>
    <t xml:space="preserve">E130</t>
  </si>
  <si>
    <t xml:space="preserve">E131</t>
  </si>
  <si>
    <t xml:space="preserve">E132</t>
  </si>
  <si>
    <t xml:space="preserve">E133</t>
  </si>
  <si>
    <t xml:space="preserve">E134</t>
  </si>
  <si>
    <t xml:space="preserve">E135</t>
  </si>
  <si>
    <t xml:space="preserve">E136</t>
  </si>
  <si>
    <t xml:space="preserve">E137</t>
  </si>
  <si>
    <t xml:space="preserve">E138</t>
  </si>
  <si>
    <t xml:space="preserve">E139</t>
  </si>
  <si>
    <t xml:space="preserve">E140</t>
  </si>
  <si>
    <t xml:space="preserve">E141</t>
  </si>
  <si>
    <t xml:space="preserve">E142</t>
  </si>
  <si>
    <t xml:space="preserve">E143</t>
  </si>
  <si>
    <t xml:space="preserve">E144</t>
  </si>
  <si>
    <t xml:space="preserve">E145</t>
  </si>
  <si>
    <t xml:space="preserve">E146</t>
  </si>
  <si>
    <t xml:space="preserve">E147</t>
  </si>
  <si>
    <t xml:space="preserve">E148</t>
  </si>
  <si>
    <t xml:space="preserve">E149</t>
  </si>
  <si>
    <t xml:space="preserve">E150</t>
  </si>
  <si>
    <t xml:space="preserve">E151</t>
  </si>
  <si>
    <t xml:space="preserve">E152</t>
  </si>
  <si>
    <t xml:space="preserve">E153</t>
  </si>
  <si>
    <t xml:space="preserve">E154</t>
  </si>
  <si>
    <t xml:space="preserve">E155</t>
  </si>
  <si>
    <t xml:space="preserve">E156</t>
  </si>
  <si>
    <t xml:space="preserve">E157</t>
  </si>
  <si>
    <t xml:space="preserve">E158</t>
  </si>
  <si>
    <t xml:space="preserve">E159</t>
  </si>
  <si>
    <t xml:space="preserve">E160</t>
  </si>
  <si>
    <t xml:space="preserve">How to use this HR dashboard template</t>
  </si>
  <si>
    <t xml:space="preserve">1. Go to the Employees sheet and replace the dummy rows with your own, one row per employee (current and past), starting at row 2.</t>
  </si>
  <si>
    <t xml:space="preserve">2. Use real Excel dates in Join date and Exit date. Leave Exit date blank for people who are still employed.</t>
  </si>
  <si>
    <t xml:space="preserve">3. Copy the grey formula columns (Status and Tenure) down to your last row. The Dashboard reads up to row 500.</t>
  </si>
  <si>
    <t xml:space="preserve">4. On the Dashboard sheet, set the Report date (yellow cell) to the month end you want to report on.</t>
  </si>
  <si>
    <t xml:space="preserve">5. Edit the department names in column A of the Dashboard table so they match your Employees sheet exactly.</t>
  </si>
  <si>
    <t xml:space="preserve">Definitions and assumptions</t>
  </si>
  <si>
    <t xml:space="preserve">Headcount = employees who joined on or before the report date minus those who left on or before it.</t>
  </si>
  <si>
    <t xml:space="preserve">Attrition rate (12 months) = leavers in the last 12 months ÷ average of headcount now and headcount 12 months ago.</t>
  </si>
  <si>
    <t xml:space="preserve">Average tenure uses active employees only: years from join date to the report date.</t>
  </si>
  <si>
    <t xml:space="preserve">Average CTC is the simple average of annual CTC in ₹ lakh for active employees.</t>
  </si>
  <si>
    <t xml:space="preserve">All 60 employee rows are dummy values created for this template. They do not represent any real company or person.</t>
  </si>
  <si>
    <t xml:space="preserve">Built by Excel Keys (excelkeys.in). Free to use and adapt for your own reporting.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</si>
</sst>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yy"/>
    <numFmt numFmtId="166" formatCode="0"/>
    <numFmt numFmtId="167" formatCode="0.0%"/>
    <numFmt numFmtId="168" formatCode="0.0"/>
    <numFmt numFmtId="169" formatCode="General"/>
    <numFmt numFmtId="170" formatCode="mmm\-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3"/>
      <color rgb="FF1F3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EAF0FB"/>
        <bgColor rgb="FFF2F2F2"/>
      </patternFill>
    </fill>
    <fill>
      <patternFill patternType="solid">
        <fgColor rgb="FFF2F2F2"/>
        <bgColor rgb="FFEAF0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FF2CC"/>
      <rgbColor rgb="FFEAF0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9F9F9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C0504D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Headcount by department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Dashboard!B11</c:f>
              <c:strCache>
                <c:ptCount val="1"/>
                <c:pt idx="0">
                  <c:v>Headcount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Dashboard!$A$12:$A$17</c:f>
              <c:strCache>
                <c:ptCount val="6"/>
                <c:pt idx="0">
                  <c:v>Sales</c:v>
                </c:pt>
                <c:pt idx="1">
                  <c:v>Operations</c:v>
                </c:pt>
                <c:pt idx="2">
                  <c:v>MIS &amp; Analytics</c:v>
                </c:pt>
                <c:pt idx="3">
                  <c:v>HR</c:v>
                </c:pt>
                <c:pt idx="4">
                  <c:v>Finance</c:v>
                </c:pt>
                <c:pt idx="5">
                  <c:v>IT</c:v>
                </c:pt>
              </c:strCache>
            </c:strRef>
          </c:cat>
          <c:val>
            <c:numRef>
              <c:f>Dashboard!$B$12:$B$17</c:f>
              <c:numCache>
                <c:formatCode>General</c:formatCode>
                <c:ptCount val="6"/>
                <c:pt idx="0">
                  <c:v>14</c:v>
                </c:pt>
                <c:pt idx="1">
                  <c:v>12</c:v>
                </c:pt>
                <c:pt idx="2">
                  <c:v>7</c:v>
                </c:pt>
                <c:pt idx="3">
                  <c:v>5</c:v>
                </c:pt>
                <c:pt idx="4">
                  <c:v>4</c:v>
                </c:pt>
                <c:pt idx="5">
                  <c:v>6</c:v>
                </c:pt>
              </c:numCache>
            </c:numRef>
          </c:val>
        </c:ser>
        <c:gapWidth val="150"/>
        <c:overlap val="0"/>
        <c:axId val="45061333"/>
        <c:axId val="90988570"/>
      </c:barChart>
      <c:catAx>
        <c:axId val="450613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988570"/>
        <c:crosses val="autoZero"/>
        <c:auto val="1"/>
        <c:lblAlgn val="ctr"/>
        <c:lblOffset val="100"/>
        <c:noMultiLvlLbl val="0"/>
      </c:catAx>
      <c:valAx>
        <c:axId val="909885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06133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Joiners and leavers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Dashboard!B22</c:f>
              <c:strCache>
                <c:ptCount val="1"/>
                <c:pt idx="0">
                  <c:v>Joiners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Dashboard!$A$23:$A$34</c:f>
              <c:strCache>
                <c:ptCount val="12"/>
                <c:pt idx="0">
                  <c:v>Oct-25</c:v>
                </c:pt>
                <c:pt idx="1">
                  <c:v>Nov-25</c:v>
                </c:pt>
                <c:pt idx="2">
                  <c:v>Dec-25</c:v>
                </c:pt>
                <c:pt idx="3">
                  <c:v>Jan-26</c:v>
                </c:pt>
                <c:pt idx="4">
                  <c:v>Feb-26</c:v>
                </c:pt>
                <c:pt idx="5">
                  <c:v>Mar-26</c:v>
                </c:pt>
                <c:pt idx="6">
                  <c:v>Apr-26</c:v>
                </c:pt>
                <c:pt idx="7">
                  <c:v>May-26</c:v>
                </c:pt>
                <c:pt idx="8">
                  <c:v>Jun-26</c:v>
                </c:pt>
                <c:pt idx="9">
                  <c:v>Jul-26</c:v>
                </c:pt>
                <c:pt idx="10">
                  <c:v>Aug-26</c:v>
                </c:pt>
                <c:pt idx="11">
                  <c:v>Sep-26</c:v>
                </c:pt>
              </c:strCache>
            </c:strRef>
          </c:cat>
          <c:val>
            <c:numRef>
              <c:f>Dashboard!$B$23:$B$34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</c:ser>
        <c:ser>
          <c:idx val="1"/>
          <c:order val="1"/>
          <c:tx>
            <c:strRef>
              <c:f>Dashboard!C22</c:f>
              <c:strCache>
                <c:ptCount val="1"/>
                <c:pt idx="0">
                  <c:v>Leavers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Dashboard!$A$23:$A$34</c:f>
              <c:strCache>
                <c:ptCount val="12"/>
                <c:pt idx="0">
                  <c:v>Oct-25</c:v>
                </c:pt>
                <c:pt idx="1">
                  <c:v>Nov-25</c:v>
                </c:pt>
                <c:pt idx="2">
                  <c:v>Dec-25</c:v>
                </c:pt>
                <c:pt idx="3">
                  <c:v>Jan-26</c:v>
                </c:pt>
                <c:pt idx="4">
                  <c:v>Feb-26</c:v>
                </c:pt>
                <c:pt idx="5">
                  <c:v>Mar-26</c:v>
                </c:pt>
                <c:pt idx="6">
                  <c:v>Apr-26</c:v>
                </c:pt>
                <c:pt idx="7">
                  <c:v>May-26</c:v>
                </c:pt>
                <c:pt idx="8">
                  <c:v>Jun-26</c:v>
                </c:pt>
                <c:pt idx="9">
                  <c:v>Jul-26</c:v>
                </c:pt>
                <c:pt idx="10">
                  <c:v>Aug-26</c:v>
                </c:pt>
                <c:pt idx="11">
                  <c:v>Sep-26</c:v>
                </c:pt>
              </c:strCache>
            </c:strRef>
          </c:cat>
          <c:val>
            <c:numRef>
              <c:f>Dashboard!$C$23:$C$34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4</c:v>
                </c:pt>
              </c:numCache>
            </c:numRef>
          </c:val>
        </c:ser>
        <c:gapWidth val="150"/>
        <c:overlap val="0"/>
        <c:axId val="22911256"/>
        <c:axId val="35522834"/>
      </c:barChart>
      <c:catAx>
        <c:axId val="22911256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522834"/>
        <c:crosses val="autoZero"/>
        <c:auto val="1"/>
        <c:lblAlgn val="ctr"/>
        <c:lblOffset val="100"/>
        <c:noMultiLvlLbl val="0"/>
      </c:catAx>
      <c:valAx>
        <c:axId val="355228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91125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Headcount trend (month end)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Dashboard!D22</c:f>
              <c:strCache>
                <c:ptCount val="1"/>
                <c:pt idx="0">
                  <c:v>Headcount at month end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Dashboard!$A$23:$A$34</c:f>
              <c:strCache>
                <c:ptCount val="12"/>
                <c:pt idx="0">
                  <c:v>Oct-25</c:v>
                </c:pt>
                <c:pt idx="1">
                  <c:v>Nov-25</c:v>
                </c:pt>
                <c:pt idx="2">
                  <c:v>Dec-25</c:v>
                </c:pt>
                <c:pt idx="3">
                  <c:v>Jan-26</c:v>
                </c:pt>
                <c:pt idx="4">
                  <c:v>Feb-26</c:v>
                </c:pt>
                <c:pt idx="5">
                  <c:v>Mar-26</c:v>
                </c:pt>
                <c:pt idx="6">
                  <c:v>Apr-26</c:v>
                </c:pt>
                <c:pt idx="7">
                  <c:v>May-26</c:v>
                </c:pt>
                <c:pt idx="8">
                  <c:v>Jun-26</c:v>
                </c:pt>
                <c:pt idx="9">
                  <c:v>Jul-26</c:v>
                </c:pt>
                <c:pt idx="10">
                  <c:v>Aug-26</c:v>
                </c:pt>
                <c:pt idx="11">
                  <c:v>Sep-26</c:v>
                </c:pt>
              </c:strCache>
            </c:strRef>
          </c:cat>
          <c:val>
            <c:numRef>
              <c:f>Dashboard!$D$23:$D$34</c:f>
              <c:numCache>
                <c:formatCode>General</c:formatCode>
                <c:ptCount val="12"/>
                <c:pt idx="0">
                  <c:v>45</c:v>
                </c:pt>
                <c:pt idx="1">
                  <c:v>47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47</c:v>
                </c:pt>
                <c:pt idx="7">
                  <c:v>47</c:v>
                </c:pt>
                <c:pt idx="8">
                  <c:v>49</c:v>
                </c:pt>
                <c:pt idx="9">
                  <c:v>48</c:v>
                </c:pt>
                <c:pt idx="10">
                  <c:v>51</c:v>
                </c:pt>
                <c:pt idx="11">
                  <c:v>48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21477"/>
        <c:axId val="8716991"/>
      </c:lineChart>
      <c:catAx>
        <c:axId val="52147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16991"/>
        <c:crosses val="autoZero"/>
        <c:auto val="1"/>
        <c:lblAlgn val="ctr"/>
        <c:lblOffset val="100"/>
        <c:noMultiLvlLbl val="0"/>
      </c:catAx>
      <c:valAx>
        <c:axId val="87169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147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131040</xdr:rowOff>
    </xdr:from>
    <xdr:to>
      <xdr:col>16</xdr:col>
      <xdr:colOff>446760</xdr:colOff>
      <xdr:row>13</xdr:row>
      <xdr:rowOff>35280</xdr:rowOff>
    </xdr:to>
    <xdr:graphicFrame>
      <xdr:nvGraphicFramePr>
        <xdr:cNvPr id="0" name="Chart 1"/>
        <xdr:cNvGraphicFramePr/>
      </xdr:nvGraphicFramePr>
      <xdr:xfrm>
        <a:off x="9163080" y="762120"/>
        <a:ext cx="467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17</xdr:row>
      <xdr:rowOff>131040</xdr:rowOff>
    </xdr:from>
    <xdr:to>
      <xdr:col>16</xdr:col>
      <xdr:colOff>446760</xdr:colOff>
      <xdr:row>29</xdr:row>
      <xdr:rowOff>101880</xdr:rowOff>
    </xdr:to>
    <xdr:graphicFrame>
      <xdr:nvGraphicFramePr>
        <xdr:cNvPr id="1" name="Chart 2"/>
        <xdr:cNvGraphicFramePr/>
      </xdr:nvGraphicFramePr>
      <xdr:xfrm>
        <a:off x="9163080" y="4067280"/>
        <a:ext cx="467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0</xdr:colOff>
      <xdr:row>31</xdr:row>
      <xdr:rowOff>130680</xdr:rowOff>
    </xdr:from>
    <xdr:to>
      <xdr:col>16</xdr:col>
      <xdr:colOff>446760</xdr:colOff>
      <xdr:row>44</xdr:row>
      <xdr:rowOff>101880</xdr:rowOff>
    </xdr:to>
    <xdr:graphicFrame>
      <xdr:nvGraphicFramePr>
        <xdr:cNvPr id="2" name="Chart 3"/>
        <xdr:cNvGraphicFramePr/>
      </xdr:nvGraphicFramePr>
      <xdr:xfrm>
        <a:off x="9163080" y="6924600"/>
        <a:ext cx="467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10" min="8" style="0" width="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B3" s="3" t="s">
        <v>2</v>
      </c>
      <c r="C3" s="4" t="n">
        <v>46295</v>
      </c>
      <c r="D3" s="2" t="s">
        <v>3</v>
      </c>
    </row>
    <row r="5" customFormat="false" ht="33.7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customFormat="false" ht="31.5" hidden="false" customHeight="true" outlineLevel="0" collapsed="false">
      <c r="A6" s="6" t="n">
        <f aca="false">COUNTIFS(Employees!$E$2:$E$500,"&lt;="&amp;$C$3)-COUNTIFS(Employees!$F$2:$F$500,"&lt;="&amp;$C$3)</f>
        <v>48</v>
      </c>
      <c r="B6" s="6" t="n">
        <f aca="false">COUNTIFS(Employees!$E$2:$E$500,"&gt;"&amp;EDATE($C$3,-12),Employees!$E$2:$E$500,"&lt;="&amp;$C$3)</f>
        <v>14</v>
      </c>
      <c r="C6" s="6" t="n">
        <f aca="false">COUNTIFS(Employees!$F$2:$F$500,"&gt;"&amp;EDATE($C$3,-12),Employees!$F$2:$F$500,"&lt;="&amp;$C$3)</f>
        <v>8</v>
      </c>
      <c r="D6" s="7" t="n">
        <f aca="false">IF((A6+A8)=0,0,C6/AVERAGE(A6,A8))</f>
        <v>0.177777777777778</v>
      </c>
      <c r="E6" s="8" t="n">
        <f aca="false">IFERROR(AVERAGEIFS(Employees!$I$2:$I$500,Employees!$H$2:$H$500,"Active"),0)</f>
        <v>3.11875</v>
      </c>
      <c r="F6" s="8" t="n">
        <f aca="false">IFERROR(AVERAGEIFS(Employees!$G$2:$G$500,Employees!$H$2:$H$500,"Active"),0)</f>
        <v>6.65416666666667</v>
      </c>
      <c r="G6" s="7" t="n">
        <f aca="false">IF(A6=0,0,COUNTIFS(Employees!$C$2:$C$500,"Female",Employees!$H$2:$H$500,"Active")/A6)</f>
        <v>0.416666666666667</v>
      </c>
    </row>
    <row r="7" customFormat="false" ht="15" hidden="false" customHeight="false" outlineLevel="0" collapsed="false">
      <c r="A7" s="2" t="s">
        <v>11</v>
      </c>
    </row>
    <row r="8" customFormat="false" ht="15" hidden="false" customHeight="false" outlineLevel="0" collapsed="false">
      <c r="A8" s="9" t="n">
        <f aca="false">COUNTIFS(Employees!$E$2:$E$500,"&lt;="&amp;EDATE($C$3,-12))-COUNTIFS(Employees!$F$2:$F$500,"&lt;="&amp;EDATE($C$3,-12))</f>
        <v>42</v>
      </c>
      <c r="B8" s="2" t="s">
        <v>12</v>
      </c>
    </row>
    <row r="10" customFormat="false" ht="15" hidden="false" customHeight="false" outlineLevel="0" collapsed="false">
      <c r="A10" s="10" t="s">
        <v>13</v>
      </c>
    </row>
    <row r="11" customFormat="false" ht="30" hidden="false" customHeight="true" outlineLevel="0" collapsed="false">
      <c r="A11" s="5" t="s">
        <v>14</v>
      </c>
      <c r="B11" s="5" t="s">
        <v>4</v>
      </c>
      <c r="C11" s="5" t="s">
        <v>15</v>
      </c>
      <c r="D11" s="5" t="s">
        <v>16</v>
      </c>
      <c r="E11" s="5" t="s">
        <v>17</v>
      </c>
    </row>
    <row r="12" customFormat="false" ht="15" hidden="false" customHeight="false" outlineLevel="0" collapsed="false">
      <c r="A12" s="11" t="s">
        <v>18</v>
      </c>
      <c r="B12" s="9" t="n">
        <f aca="false">COUNTIFS(Employees!$B$2:$B$500,$A12,Employees!$E$2:$E$500,"&lt;="&amp;$C$3)-COUNTIFS(Employees!$B$2:$B$500,$A12,Employees!$F$2:$F$500,"&lt;="&amp;$C$3)</f>
        <v>14</v>
      </c>
      <c r="C12" s="9" t="n">
        <f aca="false">COUNTIFS(Employees!$B$2:$B$500,$A12,Employees!$F$2:$F$500,"&gt;"&amp;EDATE($C$3,-12),Employees!$F$2:$F$500,"&lt;="&amp;$C$3)</f>
        <v>4</v>
      </c>
      <c r="D12" s="9" t="n">
        <f aca="false">COUNTIFS(Employees!$B$2:$B$500,$A12,Employees!$E$2:$E$500,"&lt;="&amp;EDATE($C$3,-12))-COUNTIFS(Employees!$B$2:$B$500,$A12,Employees!$F$2:$F$500,"&lt;="&amp;EDATE($C$3,-12))</f>
        <v>15</v>
      </c>
      <c r="E12" s="12" t="n">
        <f aca="false">IF((B12+D12)=0,0,C12/AVERAGE(B12,D12))</f>
        <v>0.275862068965517</v>
      </c>
    </row>
    <row r="13" customFormat="false" ht="15" hidden="false" customHeight="false" outlineLevel="0" collapsed="false">
      <c r="A13" s="11" t="s">
        <v>19</v>
      </c>
      <c r="B13" s="9" t="n">
        <f aca="false">COUNTIFS(Employees!$B$2:$B$500,$A13,Employees!$E$2:$E$500,"&lt;="&amp;$C$3)-COUNTIFS(Employees!$B$2:$B$500,$A13,Employees!$F$2:$F$500,"&lt;="&amp;$C$3)</f>
        <v>12</v>
      </c>
      <c r="C13" s="9" t="n">
        <f aca="false">COUNTIFS(Employees!$B$2:$B$500,$A13,Employees!$F$2:$F$500,"&gt;"&amp;EDATE($C$3,-12),Employees!$F$2:$F$500,"&lt;="&amp;$C$3)</f>
        <v>3</v>
      </c>
      <c r="D13" s="9" t="n">
        <f aca="false">COUNTIFS(Employees!$B$2:$B$500,$A13,Employees!$E$2:$E$500,"&lt;="&amp;EDATE($C$3,-12))-COUNTIFS(Employees!$B$2:$B$500,$A13,Employees!$F$2:$F$500,"&lt;="&amp;EDATE($C$3,-12))</f>
        <v>11</v>
      </c>
      <c r="E13" s="12" t="n">
        <f aca="false">IF((B13+D13)=0,0,C13/AVERAGE(B13,D13))</f>
        <v>0.260869565217391</v>
      </c>
    </row>
    <row r="14" customFormat="false" ht="15" hidden="false" customHeight="false" outlineLevel="0" collapsed="false">
      <c r="A14" s="11" t="s">
        <v>20</v>
      </c>
      <c r="B14" s="9" t="n">
        <f aca="false">COUNTIFS(Employees!$B$2:$B$500,$A14,Employees!$E$2:$E$500,"&lt;="&amp;$C$3)-COUNTIFS(Employees!$B$2:$B$500,$A14,Employees!$F$2:$F$500,"&lt;="&amp;$C$3)</f>
        <v>7</v>
      </c>
      <c r="C14" s="9" t="n">
        <f aca="false">COUNTIFS(Employees!$B$2:$B$500,$A14,Employees!$F$2:$F$500,"&gt;"&amp;EDATE($C$3,-12),Employees!$F$2:$F$500,"&lt;="&amp;$C$3)</f>
        <v>1</v>
      </c>
      <c r="D14" s="9" t="n">
        <f aca="false">COUNTIFS(Employees!$B$2:$B$500,$A14,Employees!$E$2:$E$500,"&lt;="&amp;EDATE($C$3,-12))-COUNTIFS(Employees!$B$2:$B$500,$A14,Employees!$F$2:$F$500,"&lt;="&amp;EDATE($C$3,-12))</f>
        <v>2</v>
      </c>
      <c r="E14" s="12" t="n">
        <f aca="false">IF((B14+D14)=0,0,C14/AVERAGE(B14,D14))</f>
        <v>0.222222222222222</v>
      </c>
    </row>
    <row r="15" customFormat="false" ht="15" hidden="false" customHeight="false" outlineLevel="0" collapsed="false">
      <c r="A15" s="11" t="s">
        <v>21</v>
      </c>
      <c r="B15" s="9" t="n">
        <f aca="false">COUNTIFS(Employees!$B$2:$B$500,$A15,Employees!$E$2:$E$500,"&lt;="&amp;$C$3)-COUNTIFS(Employees!$B$2:$B$500,$A15,Employees!$F$2:$F$500,"&lt;="&amp;$C$3)</f>
        <v>5</v>
      </c>
      <c r="C15" s="9" t="n">
        <f aca="false">COUNTIFS(Employees!$B$2:$B$500,$A15,Employees!$F$2:$F$500,"&gt;"&amp;EDATE($C$3,-12),Employees!$F$2:$F$500,"&lt;="&amp;$C$3)</f>
        <v>0</v>
      </c>
      <c r="D15" s="9" t="n">
        <f aca="false">COUNTIFS(Employees!$B$2:$B$500,$A15,Employees!$E$2:$E$500,"&lt;="&amp;EDATE($C$3,-12))-COUNTIFS(Employees!$B$2:$B$500,$A15,Employees!$F$2:$F$500,"&lt;="&amp;EDATE($C$3,-12))</f>
        <v>4</v>
      </c>
      <c r="E15" s="12" t="n">
        <f aca="false">IF((B15+D15)=0,0,C15/AVERAGE(B15,D15))</f>
        <v>0</v>
      </c>
    </row>
    <row r="16" customFormat="false" ht="15" hidden="false" customHeight="false" outlineLevel="0" collapsed="false">
      <c r="A16" s="11" t="s">
        <v>22</v>
      </c>
      <c r="B16" s="9" t="n">
        <f aca="false">COUNTIFS(Employees!$B$2:$B$500,$A16,Employees!$E$2:$E$500,"&lt;="&amp;$C$3)-COUNTIFS(Employees!$B$2:$B$500,$A16,Employees!$F$2:$F$500,"&lt;="&amp;$C$3)</f>
        <v>4</v>
      </c>
      <c r="C16" s="9" t="n">
        <f aca="false">COUNTIFS(Employees!$B$2:$B$500,$A16,Employees!$F$2:$F$500,"&gt;"&amp;EDATE($C$3,-12),Employees!$F$2:$F$500,"&lt;="&amp;$C$3)</f>
        <v>0</v>
      </c>
      <c r="D16" s="9" t="n">
        <f aca="false">COUNTIFS(Employees!$B$2:$B$500,$A16,Employees!$E$2:$E$500,"&lt;="&amp;EDATE($C$3,-12))-COUNTIFS(Employees!$B$2:$B$500,$A16,Employees!$F$2:$F$500,"&lt;="&amp;EDATE($C$3,-12))</f>
        <v>4</v>
      </c>
      <c r="E16" s="12" t="n">
        <f aca="false">IF((B16+D16)=0,0,C16/AVERAGE(B16,D16))</f>
        <v>0</v>
      </c>
    </row>
    <row r="17" customFormat="false" ht="15" hidden="false" customHeight="false" outlineLevel="0" collapsed="false">
      <c r="A17" s="11" t="s">
        <v>23</v>
      </c>
      <c r="B17" s="9" t="n">
        <f aca="false">COUNTIFS(Employees!$B$2:$B$500,$A17,Employees!$E$2:$E$500,"&lt;="&amp;$C$3)-COUNTIFS(Employees!$B$2:$B$500,$A17,Employees!$F$2:$F$500,"&lt;="&amp;$C$3)</f>
        <v>6</v>
      </c>
      <c r="C17" s="9" t="n">
        <f aca="false">COUNTIFS(Employees!$B$2:$B$500,$A17,Employees!$F$2:$F$500,"&gt;"&amp;EDATE($C$3,-12),Employees!$F$2:$F$500,"&lt;="&amp;$C$3)</f>
        <v>0</v>
      </c>
      <c r="D17" s="9" t="n">
        <f aca="false">COUNTIFS(Employees!$B$2:$B$500,$A17,Employees!$E$2:$E$500,"&lt;="&amp;EDATE($C$3,-12))-COUNTIFS(Employees!$B$2:$B$500,$A17,Employees!$F$2:$F$500,"&lt;="&amp;EDATE($C$3,-12))</f>
        <v>6</v>
      </c>
      <c r="E17" s="12" t="n">
        <f aca="false">IF((B17+D17)=0,0,C17/AVERAGE(B17,D17))</f>
        <v>0</v>
      </c>
    </row>
    <row r="18" customFormat="false" ht="15" hidden="false" customHeight="false" outlineLevel="0" collapsed="false">
      <c r="A18" s="13" t="s">
        <v>24</v>
      </c>
      <c r="B18" s="14" t="n">
        <f aca="false">SUM(B12:B17)</f>
        <v>48</v>
      </c>
      <c r="C18" s="14" t="n">
        <f aca="false">SUM(C12:C17)</f>
        <v>8</v>
      </c>
      <c r="D18" s="14" t="n">
        <f aca="false">SUM(D12:D17)</f>
        <v>42</v>
      </c>
      <c r="E18" s="15" t="n">
        <f aca="false">IF((B18+D18)=0,0,C18/AVERAGE(B18,D18))</f>
        <v>0.177777777777778</v>
      </c>
    </row>
    <row r="19" customFormat="false" ht="15" hidden="false" customHeight="false" outlineLevel="0" collapsed="false">
      <c r="A19" s="2" t="s">
        <v>25</v>
      </c>
    </row>
    <row r="21" customFormat="false" ht="15" hidden="false" customHeight="false" outlineLevel="0" collapsed="false">
      <c r="A21" s="10" t="s">
        <v>26</v>
      </c>
    </row>
    <row r="22" customFormat="false" ht="30" hidden="false" customHeight="true" outlineLevel="0" collapsed="false">
      <c r="A22" s="5" t="s">
        <v>27</v>
      </c>
      <c r="B22" s="5" t="s">
        <v>28</v>
      </c>
      <c r="C22" s="5" t="s">
        <v>29</v>
      </c>
      <c r="D22" s="5" t="s">
        <v>30</v>
      </c>
    </row>
    <row r="23" customFormat="false" ht="15" hidden="false" customHeight="false" outlineLevel="0" collapsed="false">
      <c r="A23" s="16" t="n">
        <f aca="false">EOMONTH($C$3,-11)</f>
        <v>45961</v>
      </c>
      <c r="B23" s="9" t="n">
        <f aca="false">COUNTIFS(Employees!$E$2:$E$500,"&gt;"&amp;EOMONTH(A23,-1),Employees!$E$2:$E$500,"&lt;="&amp;A23)</f>
        <v>3</v>
      </c>
      <c r="C23" s="9" t="n">
        <f aca="false">COUNTIFS(Employees!$F$2:$F$500,"&gt;"&amp;EOMONTH(A23,-1),Employees!$F$2:$F$500,"&lt;="&amp;A23)</f>
        <v>0</v>
      </c>
      <c r="D23" s="9" t="n">
        <f aca="false">COUNTIFS(Employees!$E$2:$E$500,"&lt;="&amp;A23)-COUNTIFS(Employees!$F$2:$F$500,"&lt;="&amp;A23)</f>
        <v>45</v>
      </c>
    </row>
    <row r="24" customFormat="false" ht="15" hidden="false" customHeight="false" outlineLevel="0" collapsed="false">
      <c r="A24" s="16" t="n">
        <f aca="false">EOMONTH($C$3,-10)</f>
        <v>45991</v>
      </c>
      <c r="B24" s="9" t="n">
        <f aca="false">COUNTIFS(Employees!$E$2:$E$500,"&gt;"&amp;EOMONTH(A24,-1),Employees!$E$2:$E$500,"&lt;="&amp;A24)</f>
        <v>2</v>
      </c>
      <c r="C24" s="9" t="n">
        <f aca="false">COUNTIFS(Employees!$F$2:$F$500,"&gt;"&amp;EOMONTH(A24,-1),Employees!$F$2:$F$500,"&lt;="&amp;A24)</f>
        <v>0</v>
      </c>
      <c r="D24" s="9" t="n">
        <f aca="false">COUNTIFS(Employees!$E$2:$E$500,"&lt;="&amp;A24)-COUNTIFS(Employees!$F$2:$F$500,"&lt;="&amp;A24)</f>
        <v>47</v>
      </c>
    </row>
    <row r="25" customFormat="false" ht="15" hidden="false" customHeight="false" outlineLevel="0" collapsed="false">
      <c r="A25" s="16" t="n">
        <f aca="false">EOMONTH($C$3,-9)</f>
        <v>46022</v>
      </c>
      <c r="B25" s="9" t="n">
        <f aca="false">COUNTIFS(Employees!$E$2:$E$500,"&gt;"&amp;EOMONTH(A25,-1),Employees!$E$2:$E$500,"&lt;="&amp;A25)</f>
        <v>0</v>
      </c>
      <c r="C25" s="9" t="n">
        <f aca="false">COUNTIFS(Employees!$F$2:$F$500,"&gt;"&amp;EOMONTH(A25,-1),Employees!$F$2:$F$500,"&lt;="&amp;A25)</f>
        <v>2</v>
      </c>
      <c r="D25" s="9" t="n">
        <f aca="false">COUNTIFS(Employees!$E$2:$E$500,"&lt;="&amp;A25)-COUNTIFS(Employees!$F$2:$F$500,"&lt;="&amp;A25)</f>
        <v>45</v>
      </c>
    </row>
    <row r="26" customFormat="false" ht="15" hidden="false" customHeight="false" outlineLevel="0" collapsed="false">
      <c r="A26" s="16" t="n">
        <f aca="false">EOMONTH($C$3,-8)</f>
        <v>46053</v>
      </c>
      <c r="B26" s="9" t="n">
        <f aca="false">COUNTIFS(Employees!$E$2:$E$500,"&gt;"&amp;EOMONTH(A26,-1),Employees!$E$2:$E$500,"&lt;="&amp;A26)</f>
        <v>0</v>
      </c>
      <c r="C26" s="9" t="n">
        <f aca="false">COUNTIFS(Employees!$F$2:$F$500,"&gt;"&amp;EOMONTH(A26,-1),Employees!$F$2:$F$500,"&lt;="&amp;A26)</f>
        <v>0</v>
      </c>
      <c r="D26" s="9" t="n">
        <f aca="false">COUNTIFS(Employees!$E$2:$E$500,"&lt;="&amp;A26)-COUNTIFS(Employees!$F$2:$F$500,"&lt;="&amp;A26)</f>
        <v>45</v>
      </c>
    </row>
    <row r="27" customFormat="false" ht="15" hidden="false" customHeight="false" outlineLevel="0" collapsed="false">
      <c r="A27" s="16" t="n">
        <f aca="false">EOMONTH($C$3,-7)</f>
        <v>46081</v>
      </c>
      <c r="B27" s="9" t="n">
        <f aca="false">COUNTIFS(Employees!$E$2:$E$500,"&gt;"&amp;EOMONTH(A27,-1),Employees!$E$2:$E$500,"&lt;="&amp;A27)</f>
        <v>0</v>
      </c>
      <c r="C27" s="9" t="n">
        <f aca="false">COUNTIFS(Employees!$F$2:$F$500,"&gt;"&amp;EOMONTH(A27,-1),Employees!$F$2:$F$500,"&lt;="&amp;A27)</f>
        <v>0</v>
      </c>
      <c r="D27" s="9" t="n">
        <f aca="false">COUNTIFS(Employees!$E$2:$E$500,"&lt;="&amp;A27)-COUNTIFS(Employees!$F$2:$F$500,"&lt;="&amp;A27)</f>
        <v>45</v>
      </c>
    </row>
    <row r="28" customFormat="false" ht="15" hidden="false" customHeight="false" outlineLevel="0" collapsed="false">
      <c r="A28" s="16" t="n">
        <f aca="false">EOMONTH($C$3,-6)</f>
        <v>46112</v>
      </c>
      <c r="B28" s="9" t="n">
        <f aca="false">COUNTIFS(Employees!$E$2:$E$500,"&gt;"&amp;EOMONTH(A28,-1),Employees!$E$2:$E$500,"&lt;="&amp;A28)</f>
        <v>0</v>
      </c>
      <c r="C28" s="9" t="n">
        <f aca="false">COUNTIFS(Employees!$F$2:$F$500,"&gt;"&amp;EOMONTH(A28,-1),Employees!$F$2:$F$500,"&lt;="&amp;A28)</f>
        <v>0</v>
      </c>
      <c r="D28" s="9" t="n">
        <f aca="false">COUNTIFS(Employees!$E$2:$E$500,"&lt;="&amp;A28)-COUNTIFS(Employees!$F$2:$F$500,"&lt;="&amp;A28)</f>
        <v>45</v>
      </c>
    </row>
    <row r="29" customFormat="false" ht="15" hidden="false" customHeight="false" outlineLevel="0" collapsed="false">
      <c r="A29" s="16" t="n">
        <f aca="false">EOMONTH($C$3,-5)</f>
        <v>46142</v>
      </c>
      <c r="B29" s="9" t="n">
        <f aca="false">COUNTIFS(Employees!$E$2:$E$500,"&gt;"&amp;EOMONTH(A29,-1),Employees!$E$2:$E$500,"&lt;="&amp;A29)</f>
        <v>2</v>
      </c>
      <c r="C29" s="9" t="n">
        <f aca="false">COUNTIFS(Employees!$F$2:$F$500,"&gt;"&amp;EOMONTH(A29,-1),Employees!$F$2:$F$500,"&lt;="&amp;A29)</f>
        <v>0</v>
      </c>
      <c r="D29" s="9" t="n">
        <f aca="false">COUNTIFS(Employees!$E$2:$E$500,"&lt;="&amp;A29)-COUNTIFS(Employees!$F$2:$F$500,"&lt;="&amp;A29)</f>
        <v>47</v>
      </c>
    </row>
    <row r="30" customFormat="false" ht="15" hidden="false" customHeight="false" outlineLevel="0" collapsed="false">
      <c r="A30" s="16" t="n">
        <f aca="false">EOMONTH($C$3,-4)</f>
        <v>46173</v>
      </c>
      <c r="B30" s="9" t="n">
        <f aca="false">COUNTIFS(Employees!$E$2:$E$500,"&gt;"&amp;EOMONTH(A30,-1),Employees!$E$2:$E$500,"&lt;="&amp;A30)</f>
        <v>1</v>
      </c>
      <c r="C30" s="9" t="n">
        <f aca="false">COUNTIFS(Employees!$F$2:$F$500,"&gt;"&amp;EOMONTH(A30,-1),Employees!$F$2:$F$500,"&lt;="&amp;A30)</f>
        <v>1</v>
      </c>
      <c r="D30" s="9" t="n">
        <f aca="false">COUNTIFS(Employees!$E$2:$E$500,"&lt;="&amp;A30)-COUNTIFS(Employees!$F$2:$F$500,"&lt;="&amp;A30)</f>
        <v>47</v>
      </c>
    </row>
    <row r="31" customFormat="false" ht="15" hidden="false" customHeight="false" outlineLevel="0" collapsed="false">
      <c r="A31" s="16" t="n">
        <f aca="false">EOMONTH($C$3,-3)</f>
        <v>46203</v>
      </c>
      <c r="B31" s="9" t="n">
        <f aca="false">COUNTIFS(Employees!$E$2:$E$500,"&gt;"&amp;EOMONTH(A31,-1),Employees!$E$2:$E$500,"&lt;="&amp;A31)</f>
        <v>2</v>
      </c>
      <c r="C31" s="9" t="n">
        <f aca="false">COUNTIFS(Employees!$F$2:$F$500,"&gt;"&amp;EOMONTH(A31,-1),Employees!$F$2:$F$500,"&lt;="&amp;A31)</f>
        <v>0</v>
      </c>
      <c r="D31" s="9" t="n">
        <f aca="false">COUNTIFS(Employees!$E$2:$E$500,"&lt;="&amp;A31)-COUNTIFS(Employees!$F$2:$F$500,"&lt;="&amp;A31)</f>
        <v>49</v>
      </c>
    </row>
    <row r="32" customFormat="false" ht="15" hidden="false" customHeight="false" outlineLevel="0" collapsed="false">
      <c r="A32" s="16" t="n">
        <f aca="false">EOMONTH($C$3,-2)</f>
        <v>46234</v>
      </c>
      <c r="B32" s="9" t="n">
        <f aca="false">COUNTIFS(Employees!$E$2:$E$500,"&gt;"&amp;EOMONTH(A32,-1),Employees!$E$2:$E$500,"&lt;="&amp;A32)</f>
        <v>0</v>
      </c>
      <c r="C32" s="9" t="n">
        <f aca="false">COUNTIFS(Employees!$F$2:$F$500,"&gt;"&amp;EOMONTH(A32,-1),Employees!$F$2:$F$500,"&lt;="&amp;A32)</f>
        <v>1</v>
      </c>
      <c r="D32" s="9" t="n">
        <f aca="false">COUNTIFS(Employees!$E$2:$E$500,"&lt;="&amp;A32)-COUNTIFS(Employees!$F$2:$F$500,"&lt;="&amp;A32)</f>
        <v>48</v>
      </c>
    </row>
    <row r="33" customFormat="false" ht="15" hidden="false" customHeight="false" outlineLevel="0" collapsed="false">
      <c r="A33" s="16" t="n">
        <f aca="false">EOMONTH($C$3,-1)</f>
        <v>46265</v>
      </c>
      <c r="B33" s="9" t="n">
        <f aca="false">COUNTIFS(Employees!$E$2:$E$500,"&gt;"&amp;EOMONTH(A33,-1),Employees!$E$2:$E$500,"&lt;="&amp;A33)</f>
        <v>3</v>
      </c>
      <c r="C33" s="9" t="n">
        <f aca="false">COUNTIFS(Employees!$F$2:$F$500,"&gt;"&amp;EOMONTH(A33,-1),Employees!$F$2:$F$500,"&lt;="&amp;A33)</f>
        <v>0</v>
      </c>
      <c r="D33" s="9" t="n">
        <f aca="false">COUNTIFS(Employees!$E$2:$E$500,"&lt;="&amp;A33)-COUNTIFS(Employees!$F$2:$F$500,"&lt;="&amp;A33)</f>
        <v>51</v>
      </c>
    </row>
    <row r="34" customFormat="false" ht="15" hidden="false" customHeight="false" outlineLevel="0" collapsed="false">
      <c r="A34" s="16" t="n">
        <f aca="false">EOMONTH($C$3,0)</f>
        <v>46295</v>
      </c>
      <c r="B34" s="9" t="n">
        <f aca="false">COUNTIFS(Employees!$E$2:$E$500,"&gt;"&amp;EOMONTH(A34,-1),Employees!$E$2:$E$500,"&lt;="&amp;A34)</f>
        <v>1</v>
      </c>
      <c r="C34" s="9" t="n">
        <f aca="false">COUNTIFS(Employees!$F$2:$F$500,"&gt;"&amp;EOMONTH(A34,-1),Employees!$F$2:$F$500,"&lt;="&amp;A34)</f>
        <v>4</v>
      </c>
      <c r="D34" s="9" t="n">
        <f aca="false">COUNTIFS(Employees!$E$2:$E$500,"&lt;="&amp;A34)-COUNTIFS(Employees!$F$2:$F$500,"&lt;="&amp;A34)</f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2"/>
  </cols>
  <sheetData>
    <row r="1" customFormat="false" ht="31.5" hidden="false" customHeight="true" outlineLevel="0" collapsed="false">
      <c r="A1" s="5" t="s">
        <v>31</v>
      </c>
      <c r="B1" s="5" t="s">
        <v>14</v>
      </c>
      <c r="C1" s="5" t="s">
        <v>32</v>
      </c>
      <c r="D1" s="5" t="s">
        <v>33</v>
      </c>
      <c r="E1" s="5" t="s">
        <v>34</v>
      </c>
      <c r="F1" s="5" t="s">
        <v>35</v>
      </c>
      <c r="G1" s="5" t="s">
        <v>36</v>
      </c>
      <c r="H1" s="5" t="s">
        <v>37</v>
      </c>
      <c r="I1" s="5" t="s">
        <v>38</v>
      </c>
      <c r="K1" s="2" t="s">
        <v>39</v>
      </c>
    </row>
    <row r="2" customFormat="false" ht="15" hidden="false" customHeight="false" outlineLevel="0" collapsed="false">
      <c r="A2" s="11" t="s">
        <v>40</v>
      </c>
      <c r="B2" s="11" t="s">
        <v>19</v>
      </c>
      <c r="C2" s="11" t="s">
        <v>41</v>
      </c>
      <c r="D2" s="11" t="s">
        <v>42</v>
      </c>
      <c r="E2" s="17" t="n">
        <v>45988</v>
      </c>
      <c r="F2" s="17"/>
      <c r="G2" s="18" t="n">
        <v>4</v>
      </c>
      <c r="H2" s="19" t="str">
        <f aca="false">IF(F2="","Active","Left")</f>
        <v>Active</v>
      </c>
      <c r="I2" s="20" t="n">
        <f aca="false">ROUND((IF(F2="",Dashboard!$C$3,F2)-E2)/365.25,1)</f>
        <v>0.8</v>
      </c>
    </row>
    <row r="3" customFormat="false" ht="15" hidden="false" customHeight="false" outlineLevel="0" collapsed="false">
      <c r="A3" s="11" t="s">
        <v>43</v>
      </c>
      <c r="B3" s="11" t="s">
        <v>19</v>
      </c>
      <c r="C3" s="11" t="s">
        <v>44</v>
      </c>
      <c r="D3" s="11" t="s">
        <v>45</v>
      </c>
      <c r="E3" s="17" t="n">
        <v>46187</v>
      </c>
      <c r="F3" s="17"/>
      <c r="G3" s="18" t="n">
        <v>5</v>
      </c>
      <c r="H3" s="19" t="str">
        <f aca="false">IF(F3="","Active","Left")</f>
        <v>Active</v>
      </c>
      <c r="I3" s="20" t="n">
        <f aca="false">ROUND((IF(F3="",Dashboard!$C$3,F3)-E3)/365.25,1)</f>
        <v>0.3</v>
      </c>
    </row>
    <row r="4" customFormat="false" ht="15" hidden="false" customHeight="false" outlineLevel="0" collapsed="false">
      <c r="A4" s="11" t="s">
        <v>46</v>
      </c>
      <c r="B4" s="11" t="s">
        <v>18</v>
      </c>
      <c r="C4" s="11" t="s">
        <v>41</v>
      </c>
      <c r="D4" s="11" t="s">
        <v>45</v>
      </c>
      <c r="E4" s="17" t="n">
        <v>45984</v>
      </c>
      <c r="F4" s="17"/>
      <c r="G4" s="18" t="n">
        <v>4.5</v>
      </c>
      <c r="H4" s="19" t="str">
        <f aca="false">IF(F4="","Active","Left")</f>
        <v>Active</v>
      </c>
      <c r="I4" s="20" t="n">
        <f aca="false">ROUND((IF(F4="",Dashboard!$C$3,F4)-E4)/365.25,1)</f>
        <v>0.9</v>
      </c>
    </row>
    <row r="5" customFormat="false" ht="15" hidden="false" customHeight="false" outlineLevel="0" collapsed="false">
      <c r="A5" s="11" t="s">
        <v>47</v>
      </c>
      <c r="B5" s="11" t="s">
        <v>18</v>
      </c>
      <c r="C5" s="11" t="s">
        <v>41</v>
      </c>
      <c r="D5" s="11" t="s">
        <v>48</v>
      </c>
      <c r="E5" s="17" t="n">
        <v>46158</v>
      </c>
      <c r="F5" s="17"/>
      <c r="G5" s="18" t="n">
        <v>3.9</v>
      </c>
      <c r="H5" s="19" t="str">
        <f aca="false">IF(F5="","Active","Left")</f>
        <v>Active</v>
      </c>
      <c r="I5" s="20" t="n">
        <f aca="false">ROUND((IF(F5="",Dashboard!$C$3,F5)-E5)/365.25,1)</f>
        <v>0.4</v>
      </c>
    </row>
    <row r="6" customFormat="false" ht="15" hidden="false" customHeight="false" outlineLevel="0" collapsed="false">
      <c r="A6" s="11" t="s">
        <v>49</v>
      </c>
      <c r="B6" s="11" t="s">
        <v>20</v>
      </c>
      <c r="C6" s="11" t="s">
        <v>44</v>
      </c>
      <c r="D6" s="11" t="s">
        <v>48</v>
      </c>
      <c r="E6" s="17" t="n">
        <v>45960</v>
      </c>
      <c r="F6" s="17"/>
      <c r="G6" s="18" t="n">
        <v>7.1</v>
      </c>
      <c r="H6" s="19" t="str">
        <f aca="false">IF(F6="","Active","Left")</f>
        <v>Active</v>
      </c>
      <c r="I6" s="20" t="n">
        <f aca="false">ROUND((IF(F6="",Dashboard!$C$3,F6)-E6)/365.25,1)</f>
        <v>0.9</v>
      </c>
    </row>
    <row r="7" customFormat="false" ht="15" hidden="false" customHeight="false" outlineLevel="0" collapsed="false">
      <c r="A7" s="11" t="s">
        <v>50</v>
      </c>
      <c r="B7" s="11" t="s">
        <v>20</v>
      </c>
      <c r="C7" s="11" t="s">
        <v>41</v>
      </c>
      <c r="D7" s="11" t="s">
        <v>42</v>
      </c>
      <c r="E7" s="17" t="n">
        <v>46200</v>
      </c>
      <c r="F7" s="17"/>
      <c r="G7" s="18" t="n">
        <v>8.2</v>
      </c>
      <c r="H7" s="19" t="str">
        <f aca="false">IF(F7="","Active","Left")</f>
        <v>Active</v>
      </c>
      <c r="I7" s="20" t="n">
        <f aca="false">ROUND((IF(F7="",Dashboard!$C$3,F7)-E7)/365.25,1)</f>
        <v>0.3</v>
      </c>
    </row>
    <row r="8" customFormat="false" ht="15" hidden="false" customHeight="false" outlineLevel="0" collapsed="false">
      <c r="A8" s="11" t="s">
        <v>51</v>
      </c>
      <c r="B8" s="11" t="s">
        <v>20</v>
      </c>
      <c r="C8" s="11" t="s">
        <v>44</v>
      </c>
      <c r="D8" s="11" t="s">
        <v>45</v>
      </c>
      <c r="E8" s="17" t="n">
        <v>46238</v>
      </c>
      <c r="F8" s="17"/>
      <c r="G8" s="18" t="n">
        <v>5.7</v>
      </c>
      <c r="H8" s="19" t="str">
        <f aca="false">IF(F8="","Active","Left")</f>
        <v>Active</v>
      </c>
      <c r="I8" s="20" t="n">
        <f aca="false">ROUND((IF(F8="",Dashboard!$C$3,F8)-E8)/365.25,1)</f>
        <v>0.2</v>
      </c>
    </row>
    <row r="9" customFormat="false" ht="15" hidden="false" customHeight="false" outlineLevel="0" collapsed="false">
      <c r="A9" s="11" t="s">
        <v>52</v>
      </c>
      <c r="B9" s="11" t="s">
        <v>20</v>
      </c>
      <c r="C9" s="11" t="s">
        <v>44</v>
      </c>
      <c r="D9" s="11" t="s">
        <v>48</v>
      </c>
      <c r="E9" s="17" t="n">
        <v>45952</v>
      </c>
      <c r="F9" s="17"/>
      <c r="G9" s="18" t="n">
        <v>6.1</v>
      </c>
      <c r="H9" s="19" t="str">
        <f aca="false">IF(F9="","Active","Left")</f>
        <v>Active</v>
      </c>
      <c r="I9" s="20" t="n">
        <f aca="false">ROUND((IF(F9="",Dashboard!$C$3,F9)-E9)/365.25,1)</f>
        <v>0.9</v>
      </c>
    </row>
    <row r="10" customFormat="false" ht="15" hidden="false" customHeight="false" outlineLevel="0" collapsed="false">
      <c r="A10" s="11" t="s">
        <v>53</v>
      </c>
      <c r="B10" s="11" t="s">
        <v>18</v>
      </c>
      <c r="C10" s="11" t="s">
        <v>41</v>
      </c>
      <c r="D10" s="11" t="s">
        <v>45</v>
      </c>
      <c r="E10" s="17" t="n">
        <v>46264</v>
      </c>
      <c r="F10" s="17"/>
      <c r="G10" s="18" t="n">
        <v>5.2</v>
      </c>
      <c r="H10" s="19" t="str">
        <f aca="false">IF(F10="","Active","Left")</f>
        <v>Active</v>
      </c>
      <c r="I10" s="20" t="n">
        <f aca="false">ROUND((IF(F10="",Dashboard!$C$3,F10)-E10)/365.25,1)</f>
        <v>0.1</v>
      </c>
    </row>
    <row r="11" customFormat="false" ht="15" hidden="false" customHeight="false" outlineLevel="0" collapsed="false">
      <c r="A11" s="11" t="s">
        <v>54</v>
      </c>
      <c r="B11" s="11" t="s">
        <v>20</v>
      </c>
      <c r="C11" s="11" t="s">
        <v>44</v>
      </c>
      <c r="D11" s="11" t="s">
        <v>55</v>
      </c>
      <c r="E11" s="17" t="n">
        <v>46284</v>
      </c>
      <c r="F11" s="17"/>
      <c r="G11" s="18" t="n">
        <v>8.1</v>
      </c>
      <c r="H11" s="19" t="str">
        <f aca="false">IF(F11="","Active","Left")</f>
        <v>Active</v>
      </c>
      <c r="I11" s="20" t="n">
        <f aca="false">ROUND((IF(F11="",Dashboard!$C$3,F11)-E11)/365.25,1)</f>
        <v>0</v>
      </c>
    </row>
    <row r="12" customFormat="false" ht="15" hidden="false" customHeight="false" outlineLevel="0" collapsed="false">
      <c r="A12" s="11" t="s">
        <v>56</v>
      </c>
      <c r="B12" s="11" t="s">
        <v>19</v>
      </c>
      <c r="C12" s="11" t="s">
        <v>44</v>
      </c>
      <c r="D12" s="11" t="s">
        <v>45</v>
      </c>
      <c r="E12" s="17" t="n">
        <v>46140</v>
      </c>
      <c r="F12" s="17"/>
      <c r="G12" s="18" t="n">
        <v>5.1</v>
      </c>
      <c r="H12" s="19" t="str">
        <f aca="false">IF(F12="","Active","Left")</f>
        <v>Active</v>
      </c>
      <c r="I12" s="20" t="n">
        <f aca="false">ROUND((IF(F12="",Dashboard!$C$3,F12)-E12)/365.25,1)</f>
        <v>0.4</v>
      </c>
    </row>
    <row r="13" customFormat="false" ht="15" hidden="false" customHeight="false" outlineLevel="0" collapsed="false">
      <c r="A13" s="11" t="s">
        <v>57</v>
      </c>
      <c r="B13" s="11" t="s">
        <v>20</v>
      </c>
      <c r="C13" s="11" t="s">
        <v>41</v>
      </c>
      <c r="D13" s="11" t="s">
        <v>48</v>
      </c>
      <c r="E13" s="17" t="n">
        <v>46139</v>
      </c>
      <c r="F13" s="17"/>
      <c r="G13" s="18" t="n">
        <v>7.7</v>
      </c>
      <c r="H13" s="19" t="str">
        <f aca="false">IF(F13="","Active","Left")</f>
        <v>Active</v>
      </c>
      <c r="I13" s="20" t="n">
        <f aca="false">ROUND((IF(F13="",Dashboard!$C$3,F13)-E13)/365.25,1)</f>
        <v>0.4</v>
      </c>
    </row>
    <row r="14" customFormat="false" ht="15" hidden="false" customHeight="false" outlineLevel="0" collapsed="false">
      <c r="A14" s="11" t="s">
        <v>58</v>
      </c>
      <c r="B14" s="11" t="s">
        <v>19</v>
      </c>
      <c r="C14" s="11" t="s">
        <v>41</v>
      </c>
      <c r="D14" s="11" t="s">
        <v>48</v>
      </c>
      <c r="E14" s="17" t="n">
        <v>46243</v>
      </c>
      <c r="F14" s="17"/>
      <c r="G14" s="18" t="n">
        <v>5.9</v>
      </c>
      <c r="H14" s="19" t="str">
        <f aca="false">IF(F14="","Active","Left")</f>
        <v>Active</v>
      </c>
      <c r="I14" s="20" t="n">
        <f aca="false">ROUND((IF(F14="",Dashboard!$C$3,F14)-E14)/365.25,1)</f>
        <v>0.1</v>
      </c>
    </row>
    <row r="15" customFormat="false" ht="15" hidden="false" customHeight="false" outlineLevel="0" collapsed="false">
      <c r="A15" s="11" t="s">
        <v>59</v>
      </c>
      <c r="B15" s="11" t="s">
        <v>21</v>
      </c>
      <c r="C15" s="11" t="s">
        <v>41</v>
      </c>
      <c r="D15" s="11" t="s">
        <v>45</v>
      </c>
      <c r="E15" s="17" t="n">
        <v>45951</v>
      </c>
      <c r="F15" s="17"/>
      <c r="G15" s="18" t="n">
        <v>6.1</v>
      </c>
      <c r="H15" s="19" t="str">
        <f aca="false">IF(F15="","Active","Left")</f>
        <v>Active</v>
      </c>
      <c r="I15" s="20" t="n">
        <f aca="false">ROUND((IF(F15="",Dashboard!$C$3,F15)-E15)/365.25,1)</f>
        <v>0.9</v>
      </c>
    </row>
    <row r="16" customFormat="false" ht="15" hidden="false" customHeight="false" outlineLevel="0" collapsed="false">
      <c r="A16" s="11" t="s">
        <v>60</v>
      </c>
      <c r="B16" s="11" t="s">
        <v>19</v>
      </c>
      <c r="C16" s="11" t="s">
        <v>41</v>
      </c>
      <c r="D16" s="11" t="s">
        <v>48</v>
      </c>
      <c r="E16" s="17" t="n">
        <v>43851</v>
      </c>
      <c r="F16" s="17" t="n">
        <v>45452</v>
      </c>
      <c r="G16" s="18" t="n">
        <v>6</v>
      </c>
      <c r="H16" s="19" t="str">
        <f aca="false">IF(F16="","Active","Left")</f>
        <v>Left</v>
      </c>
      <c r="I16" s="20" t="n">
        <f aca="false">ROUND((IF(F16="",Dashboard!$C$3,F16)-E16)/365.25,1)</f>
        <v>4.4</v>
      </c>
    </row>
    <row r="17" customFormat="false" ht="15" hidden="false" customHeight="false" outlineLevel="0" collapsed="false">
      <c r="A17" s="11" t="s">
        <v>61</v>
      </c>
      <c r="B17" s="11" t="s">
        <v>19</v>
      </c>
      <c r="C17" s="11" t="s">
        <v>44</v>
      </c>
      <c r="D17" s="11" t="s">
        <v>42</v>
      </c>
      <c r="E17" s="17" t="n">
        <v>43884</v>
      </c>
      <c r="F17" s="17"/>
      <c r="G17" s="18" t="n">
        <v>6.4</v>
      </c>
      <c r="H17" s="19" t="str">
        <f aca="false">IF(F17="","Active","Left")</f>
        <v>Active</v>
      </c>
      <c r="I17" s="20" t="n">
        <f aca="false">ROUND((IF(F17="",Dashboard!$C$3,F17)-E17)/365.25,1)</f>
        <v>6.6</v>
      </c>
    </row>
    <row r="18" customFormat="false" ht="15" hidden="false" customHeight="false" outlineLevel="0" collapsed="false">
      <c r="A18" s="11" t="s">
        <v>62</v>
      </c>
      <c r="B18" s="11" t="s">
        <v>18</v>
      </c>
      <c r="C18" s="11" t="s">
        <v>41</v>
      </c>
      <c r="D18" s="11" t="s">
        <v>48</v>
      </c>
      <c r="E18" s="17" t="n">
        <v>43927</v>
      </c>
      <c r="F18" s="17"/>
      <c r="G18" s="18" t="n">
        <v>4.2</v>
      </c>
      <c r="H18" s="19" t="str">
        <f aca="false">IF(F18="","Active","Left")</f>
        <v>Active</v>
      </c>
      <c r="I18" s="20" t="n">
        <f aca="false">ROUND((IF(F18="",Dashboard!$C$3,F18)-E18)/365.25,1)</f>
        <v>6.5</v>
      </c>
    </row>
    <row r="19" customFormat="false" ht="15" hidden="false" customHeight="false" outlineLevel="0" collapsed="false">
      <c r="A19" s="11" t="s">
        <v>63</v>
      </c>
      <c r="B19" s="11" t="s">
        <v>18</v>
      </c>
      <c r="C19" s="11" t="s">
        <v>44</v>
      </c>
      <c r="D19" s="11" t="s">
        <v>48</v>
      </c>
      <c r="E19" s="17" t="n">
        <v>44029</v>
      </c>
      <c r="F19" s="17" t="n">
        <v>46267</v>
      </c>
      <c r="G19" s="18" t="n">
        <v>7.4</v>
      </c>
      <c r="H19" s="19" t="str">
        <f aca="false">IF(F19="","Active","Left")</f>
        <v>Left</v>
      </c>
      <c r="I19" s="20" t="n">
        <f aca="false">ROUND((IF(F19="",Dashboard!$C$3,F19)-E19)/365.25,1)</f>
        <v>6.1</v>
      </c>
    </row>
    <row r="20" customFormat="false" ht="15" hidden="false" customHeight="false" outlineLevel="0" collapsed="false">
      <c r="A20" s="11" t="s">
        <v>64</v>
      </c>
      <c r="B20" s="11" t="s">
        <v>19</v>
      </c>
      <c r="C20" s="11" t="s">
        <v>44</v>
      </c>
      <c r="D20" s="11" t="s">
        <v>42</v>
      </c>
      <c r="E20" s="17" t="n">
        <v>44609</v>
      </c>
      <c r="F20" s="17"/>
      <c r="G20" s="18" t="n">
        <v>5.8</v>
      </c>
      <c r="H20" s="19" t="str">
        <f aca="false">IF(F20="","Active","Left")</f>
        <v>Active</v>
      </c>
      <c r="I20" s="20" t="n">
        <f aca="false">ROUND((IF(F20="",Dashboard!$C$3,F20)-E20)/365.25,1)</f>
        <v>4.6</v>
      </c>
    </row>
    <row r="21" customFormat="false" ht="15" hidden="false" customHeight="false" outlineLevel="0" collapsed="false">
      <c r="A21" s="11" t="s">
        <v>65</v>
      </c>
      <c r="B21" s="11" t="s">
        <v>19</v>
      </c>
      <c r="C21" s="11" t="s">
        <v>41</v>
      </c>
      <c r="D21" s="11" t="s">
        <v>45</v>
      </c>
      <c r="E21" s="17" t="n">
        <v>45260</v>
      </c>
      <c r="F21" s="17" t="n">
        <v>46173</v>
      </c>
      <c r="G21" s="18" t="n">
        <v>3.8</v>
      </c>
      <c r="H21" s="19" t="str">
        <f aca="false">IF(F21="","Active","Left")</f>
        <v>Left</v>
      </c>
      <c r="I21" s="20" t="n">
        <f aca="false">ROUND((IF(F21="",Dashboard!$C$3,F21)-E21)/365.25,1)</f>
        <v>2.5</v>
      </c>
    </row>
    <row r="22" customFormat="false" ht="15" hidden="false" customHeight="false" outlineLevel="0" collapsed="false">
      <c r="A22" s="11" t="s">
        <v>66</v>
      </c>
      <c r="B22" s="11" t="s">
        <v>22</v>
      </c>
      <c r="C22" s="11" t="s">
        <v>41</v>
      </c>
      <c r="D22" s="11" t="s">
        <v>48</v>
      </c>
      <c r="E22" s="17" t="n">
        <v>44908</v>
      </c>
      <c r="F22" s="17" t="n">
        <v>45485</v>
      </c>
      <c r="G22" s="18" t="n">
        <v>7.6</v>
      </c>
      <c r="H22" s="19" t="str">
        <f aca="false">IF(F22="","Active","Left")</f>
        <v>Left</v>
      </c>
      <c r="I22" s="20" t="n">
        <f aca="false">ROUND((IF(F22="",Dashboard!$C$3,F22)-E22)/365.25,1)</f>
        <v>1.6</v>
      </c>
    </row>
    <row r="23" customFormat="false" ht="15" hidden="false" customHeight="false" outlineLevel="0" collapsed="false">
      <c r="A23" s="11" t="s">
        <v>67</v>
      </c>
      <c r="B23" s="11" t="s">
        <v>19</v>
      </c>
      <c r="C23" s="11" t="s">
        <v>41</v>
      </c>
      <c r="D23" s="11" t="s">
        <v>42</v>
      </c>
      <c r="E23" s="17" t="n">
        <v>45147</v>
      </c>
      <c r="F23" s="17"/>
      <c r="G23" s="18" t="n">
        <v>5.5</v>
      </c>
      <c r="H23" s="19" t="str">
        <f aca="false">IF(F23="","Active","Left")</f>
        <v>Active</v>
      </c>
      <c r="I23" s="20" t="n">
        <f aca="false">ROUND((IF(F23="",Dashboard!$C$3,F23)-E23)/365.25,1)</f>
        <v>3.1</v>
      </c>
    </row>
    <row r="24" customFormat="false" ht="15" hidden="false" customHeight="false" outlineLevel="0" collapsed="false">
      <c r="A24" s="11" t="s">
        <v>68</v>
      </c>
      <c r="B24" s="11" t="s">
        <v>22</v>
      </c>
      <c r="C24" s="11" t="s">
        <v>41</v>
      </c>
      <c r="D24" s="11" t="s">
        <v>45</v>
      </c>
      <c r="E24" s="17" t="n">
        <v>45430</v>
      </c>
      <c r="F24" s="17"/>
      <c r="G24" s="18" t="n">
        <v>9.9</v>
      </c>
      <c r="H24" s="19" t="str">
        <f aca="false">IF(F24="","Active","Left")</f>
        <v>Active</v>
      </c>
      <c r="I24" s="20" t="n">
        <f aca="false">ROUND((IF(F24="",Dashboard!$C$3,F24)-E24)/365.25,1)</f>
        <v>2.4</v>
      </c>
    </row>
    <row r="25" customFormat="false" ht="15" hidden="false" customHeight="false" outlineLevel="0" collapsed="false">
      <c r="A25" s="11" t="s">
        <v>69</v>
      </c>
      <c r="B25" s="11" t="s">
        <v>21</v>
      </c>
      <c r="C25" s="11" t="s">
        <v>41</v>
      </c>
      <c r="D25" s="11" t="s">
        <v>42</v>
      </c>
      <c r="E25" s="17" t="n">
        <v>45360</v>
      </c>
      <c r="F25" s="17" t="n">
        <v>45661</v>
      </c>
      <c r="G25" s="18" t="n">
        <v>6.1</v>
      </c>
      <c r="H25" s="19" t="str">
        <f aca="false">IF(F25="","Active","Left")</f>
        <v>Left</v>
      </c>
      <c r="I25" s="20" t="n">
        <f aca="false">ROUND((IF(F25="",Dashboard!$C$3,F25)-E25)/365.25,1)</f>
        <v>0.8</v>
      </c>
    </row>
    <row r="26" customFormat="false" ht="15" hidden="false" customHeight="false" outlineLevel="0" collapsed="false">
      <c r="A26" s="11" t="s">
        <v>70</v>
      </c>
      <c r="B26" s="11" t="s">
        <v>22</v>
      </c>
      <c r="C26" s="11" t="s">
        <v>41</v>
      </c>
      <c r="D26" s="11" t="s">
        <v>45</v>
      </c>
      <c r="E26" s="17" t="n">
        <v>45450</v>
      </c>
      <c r="F26" s="17"/>
      <c r="G26" s="18" t="n">
        <v>8.2</v>
      </c>
      <c r="H26" s="19" t="str">
        <f aca="false">IF(F26="","Active","Left")</f>
        <v>Active</v>
      </c>
      <c r="I26" s="20" t="n">
        <f aca="false">ROUND((IF(F26="",Dashboard!$C$3,F26)-E26)/365.25,1)</f>
        <v>2.3</v>
      </c>
    </row>
    <row r="27" customFormat="false" ht="15" hidden="false" customHeight="false" outlineLevel="0" collapsed="false">
      <c r="A27" s="11" t="s">
        <v>71</v>
      </c>
      <c r="B27" s="11" t="s">
        <v>19</v>
      </c>
      <c r="C27" s="11" t="s">
        <v>41</v>
      </c>
      <c r="D27" s="11" t="s">
        <v>45</v>
      </c>
      <c r="E27" s="17" t="n">
        <v>45772</v>
      </c>
      <c r="F27" s="17"/>
      <c r="G27" s="18" t="n">
        <v>6.3</v>
      </c>
      <c r="H27" s="19" t="str">
        <f aca="false">IF(F27="","Active","Left")</f>
        <v>Active</v>
      </c>
      <c r="I27" s="20" t="n">
        <f aca="false">ROUND((IF(F27="",Dashboard!$C$3,F27)-E27)/365.25,1)</f>
        <v>1.4</v>
      </c>
    </row>
    <row r="28" customFormat="false" ht="15" hidden="false" customHeight="false" outlineLevel="0" collapsed="false">
      <c r="A28" s="11" t="s">
        <v>72</v>
      </c>
      <c r="B28" s="11" t="s">
        <v>19</v>
      </c>
      <c r="C28" s="11" t="s">
        <v>41</v>
      </c>
      <c r="D28" s="11" t="s">
        <v>42</v>
      </c>
      <c r="E28" s="17" t="n">
        <v>43899</v>
      </c>
      <c r="F28" s="17"/>
      <c r="G28" s="18" t="n">
        <v>6</v>
      </c>
      <c r="H28" s="19" t="str">
        <f aca="false">IF(F28="","Active","Left")</f>
        <v>Active</v>
      </c>
      <c r="I28" s="20" t="n">
        <f aca="false">ROUND((IF(F28="",Dashboard!$C$3,F28)-E28)/365.25,1)</f>
        <v>6.6</v>
      </c>
    </row>
    <row r="29" customFormat="false" ht="15" hidden="false" customHeight="false" outlineLevel="0" collapsed="false">
      <c r="A29" s="11" t="s">
        <v>73</v>
      </c>
      <c r="B29" s="11" t="s">
        <v>19</v>
      </c>
      <c r="C29" s="11" t="s">
        <v>41</v>
      </c>
      <c r="D29" s="11" t="s">
        <v>55</v>
      </c>
      <c r="E29" s="17" t="n">
        <v>45680</v>
      </c>
      <c r="F29" s="17"/>
      <c r="G29" s="18" t="n">
        <v>6.5</v>
      </c>
      <c r="H29" s="19" t="str">
        <f aca="false">IF(F29="","Active","Left")</f>
        <v>Active</v>
      </c>
      <c r="I29" s="20" t="n">
        <f aca="false">ROUND((IF(F29="",Dashboard!$C$3,F29)-E29)/365.25,1)</f>
        <v>1.7</v>
      </c>
    </row>
    <row r="30" customFormat="false" ht="15" hidden="false" customHeight="false" outlineLevel="0" collapsed="false">
      <c r="A30" s="11" t="s">
        <v>74</v>
      </c>
      <c r="B30" s="11" t="s">
        <v>23</v>
      </c>
      <c r="C30" s="11" t="s">
        <v>44</v>
      </c>
      <c r="D30" s="11" t="s">
        <v>55</v>
      </c>
      <c r="E30" s="17" t="n">
        <v>45663</v>
      </c>
      <c r="F30" s="17"/>
      <c r="G30" s="18" t="n">
        <v>9.4</v>
      </c>
      <c r="H30" s="19" t="str">
        <f aca="false">IF(F30="","Active","Left")</f>
        <v>Active</v>
      </c>
      <c r="I30" s="20" t="n">
        <f aca="false">ROUND((IF(F30="",Dashboard!$C$3,F30)-E30)/365.25,1)</f>
        <v>1.7</v>
      </c>
    </row>
    <row r="31" customFormat="false" ht="15" hidden="false" customHeight="false" outlineLevel="0" collapsed="false">
      <c r="A31" s="11" t="s">
        <v>75</v>
      </c>
      <c r="B31" s="11" t="s">
        <v>23</v>
      </c>
      <c r="C31" s="11" t="s">
        <v>41</v>
      </c>
      <c r="D31" s="11" t="s">
        <v>45</v>
      </c>
      <c r="E31" s="17" t="n">
        <v>43678</v>
      </c>
      <c r="F31" s="17"/>
      <c r="G31" s="18" t="n">
        <v>10.6</v>
      </c>
      <c r="H31" s="19" t="str">
        <f aca="false">IF(F31="","Active","Left")</f>
        <v>Active</v>
      </c>
      <c r="I31" s="20" t="n">
        <f aca="false">ROUND((IF(F31="",Dashboard!$C$3,F31)-E31)/365.25,1)</f>
        <v>7.2</v>
      </c>
    </row>
    <row r="32" customFormat="false" ht="15" hidden="false" customHeight="false" outlineLevel="0" collapsed="false">
      <c r="A32" s="11" t="s">
        <v>76</v>
      </c>
      <c r="B32" s="11" t="s">
        <v>19</v>
      </c>
      <c r="C32" s="11" t="s">
        <v>44</v>
      </c>
      <c r="D32" s="11" t="s">
        <v>48</v>
      </c>
      <c r="E32" s="17" t="n">
        <v>44826</v>
      </c>
      <c r="F32" s="17"/>
      <c r="G32" s="18" t="n">
        <v>4</v>
      </c>
      <c r="H32" s="19" t="str">
        <f aca="false">IF(F32="","Active","Left")</f>
        <v>Active</v>
      </c>
      <c r="I32" s="20" t="n">
        <f aca="false">ROUND((IF(F32="",Dashboard!$C$3,F32)-E32)/365.25,1)</f>
        <v>4</v>
      </c>
    </row>
    <row r="33" customFormat="false" ht="15" hidden="false" customHeight="false" outlineLevel="0" collapsed="false">
      <c r="A33" s="11" t="s">
        <v>77</v>
      </c>
      <c r="B33" s="11" t="s">
        <v>18</v>
      </c>
      <c r="C33" s="11" t="s">
        <v>41</v>
      </c>
      <c r="D33" s="11" t="s">
        <v>42</v>
      </c>
      <c r="E33" s="17" t="n">
        <v>43915</v>
      </c>
      <c r="F33" s="17"/>
      <c r="G33" s="18" t="n">
        <v>6.6</v>
      </c>
      <c r="H33" s="19" t="str">
        <f aca="false">IF(F33="","Active","Left")</f>
        <v>Active</v>
      </c>
      <c r="I33" s="20" t="n">
        <f aca="false">ROUND((IF(F33="",Dashboard!$C$3,F33)-E33)/365.25,1)</f>
        <v>6.5</v>
      </c>
    </row>
    <row r="34" customFormat="false" ht="15" hidden="false" customHeight="false" outlineLevel="0" collapsed="false">
      <c r="A34" s="11" t="s">
        <v>78</v>
      </c>
      <c r="B34" s="11" t="s">
        <v>18</v>
      </c>
      <c r="C34" s="11" t="s">
        <v>44</v>
      </c>
      <c r="D34" s="11" t="s">
        <v>55</v>
      </c>
      <c r="E34" s="17" t="n">
        <v>45525</v>
      </c>
      <c r="F34" s="17"/>
      <c r="G34" s="18" t="n">
        <v>7</v>
      </c>
      <c r="H34" s="19" t="str">
        <f aca="false">IF(F34="","Active","Left")</f>
        <v>Active</v>
      </c>
      <c r="I34" s="20" t="n">
        <f aca="false">ROUND((IF(F34="",Dashboard!$C$3,F34)-E34)/365.25,1)</f>
        <v>2.1</v>
      </c>
    </row>
    <row r="35" customFormat="false" ht="15" hidden="false" customHeight="false" outlineLevel="0" collapsed="false">
      <c r="A35" s="11" t="s">
        <v>79</v>
      </c>
      <c r="B35" s="11" t="s">
        <v>22</v>
      </c>
      <c r="C35" s="11" t="s">
        <v>41</v>
      </c>
      <c r="D35" s="11" t="s">
        <v>48</v>
      </c>
      <c r="E35" s="17" t="n">
        <v>43647</v>
      </c>
      <c r="F35" s="17"/>
      <c r="G35" s="18" t="n">
        <v>8.5</v>
      </c>
      <c r="H35" s="19" t="str">
        <f aca="false">IF(F35="","Active","Left")</f>
        <v>Active</v>
      </c>
      <c r="I35" s="20" t="n">
        <f aca="false">ROUND((IF(F35="",Dashboard!$C$3,F35)-E35)/365.25,1)</f>
        <v>7.2</v>
      </c>
    </row>
    <row r="36" customFormat="false" ht="15" hidden="false" customHeight="false" outlineLevel="0" collapsed="false">
      <c r="A36" s="11" t="s">
        <v>80</v>
      </c>
      <c r="B36" s="11" t="s">
        <v>18</v>
      </c>
      <c r="C36" s="11" t="s">
        <v>44</v>
      </c>
      <c r="D36" s="11" t="s">
        <v>45</v>
      </c>
      <c r="E36" s="17" t="n">
        <v>44498</v>
      </c>
      <c r="F36" s="17"/>
      <c r="G36" s="18" t="n">
        <v>6.6</v>
      </c>
      <c r="H36" s="19" t="str">
        <f aca="false">IF(F36="","Active","Left")</f>
        <v>Active</v>
      </c>
      <c r="I36" s="20" t="n">
        <f aca="false">ROUND((IF(F36="",Dashboard!$C$3,F36)-E36)/365.25,1)</f>
        <v>4.9</v>
      </c>
    </row>
    <row r="37" customFormat="false" ht="15" hidden="false" customHeight="false" outlineLevel="0" collapsed="false">
      <c r="A37" s="11" t="s">
        <v>81</v>
      </c>
      <c r="B37" s="11" t="s">
        <v>18</v>
      </c>
      <c r="C37" s="11" t="s">
        <v>41</v>
      </c>
      <c r="D37" s="11" t="s">
        <v>42</v>
      </c>
      <c r="E37" s="17" t="n">
        <v>44018</v>
      </c>
      <c r="F37" s="17"/>
      <c r="G37" s="18" t="n">
        <v>4.7</v>
      </c>
      <c r="H37" s="19" t="str">
        <f aca="false">IF(F37="","Active","Left")</f>
        <v>Active</v>
      </c>
      <c r="I37" s="20" t="n">
        <f aca="false">ROUND((IF(F37="",Dashboard!$C$3,F37)-E37)/365.25,1)</f>
        <v>6.2</v>
      </c>
    </row>
    <row r="38" customFormat="false" ht="15" hidden="false" customHeight="false" outlineLevel="0" collapsed="false">
      <c r="A38" s="11" t="s">
        <v>82</v>
      </c>
      <c r="B38" s="11" t="s">
        <v>18</v>
      </c>
      <c r="C38" s="11" t="s">
        <v>44</v>
      </c>
      <c r="D38" s="11" t="s">
        <v>45</v>
      </c>
      <c r="E38" s="17" t="n">
        <v>45592</v>
      </c>
      <c r="F38" s="17"/>
      <c r="G38" s="18" t="n">
        <v>7.3</v>
      </c>
      <c r="H38" s="19" t="str">
        <f aca="false">IF(F38="","Active","Left")</f>
        <v>Active</v>
      </c>
      <c r="I38" s="20" t="n">
        <f aca="false">ROUND((IF(F38="",Dashboard!$C$3,F38)-E38)/365.25,1)</f>
        <v>1.9</v>
      </c>
    </row>
    <row r="39" customFormat="false" ht="15" hidden="false" customHeight="false" outlineLevel="0" collapsed="false">
      <c r="A39" s="11" t="s">
        <v>83</v>
      </c>
      <c r="B39" s="11" t="s">
        <v>23</v>
      </c>
      <c r="C39" s="11" t="s">
        <v>41</v>
      </c>
      <c r="D39" s="11" t="s">
        <v>45</v>
      </c>
      <c r="E39" s="17" t="n">
        <v>45547</v>
      </c>
      <c r="F39" s="17"/>
      <c r="G39" s="18" t="n">
        <v>12.7</v>
      </c>
      <c r="H39" s="19" t="str">
        <f aca="false">IF(F39="","Active","Left")</f>
        <v>Active</v>
      </c>
      <c r="I39" s="20" t="n">
        <f aca="false">ROUND((IF(F39="",Dashboard!$C$3,F39)-E39)/365.25,1)</f>
        <v>2</v>
      </c>
    </row>
    <row r="40" customFormat="false" ht="15" hidden="false" customHeight="false" outlineLevel="0" collapsed="false">
      <c r="A40" s="11" t="s">
        <v>84</v>
      </c>
      <c r="B40" s="11" t="s">
        <v>19</v>
      </c>
      <c r="C40" s="11" t="s">
        <v>41</v>
      </c>
      <c r="D40" s="11" t="s">
        <v>45</v>
      </c>
      <c r="E40" s="17" t="n">
        <v>44603</v>
      </c>
      <c r="F40" s="17" t="n">
        <v>46004</v>
      </c>
      <c r="G40" s="18" t="n">
        <v>6.6</v>
      </c>
      <c r="H40" s="19" t="str">
        <f aca="false">IF(F40="","Active","Left")</f>
        <v>Left</v>
      </c>
      <c r="I40" s="20" t="n">
        <f aca="false">ROUND((IF(F40="",Dashboard!$C$3,F40)-E40)/365.25,1)</f>
        <v>3.8</v>
      </c>
    </row>
    <row r="41" customFormat="false" ht="15" hidden="false" customHeight="false" outlineLevel="0" collapsed="false">
      <c r="A41" s="11" t="s">
        <v>85</v>
      </c>
      <c r="B41" s="11" t="s">
        <v>21</v>
      </c>
      <c r="C41" s="11" t="s">
        <v>41</v>
      </c>
      <c r="D41" s="11" t="s">
        <v>45</v>
      </c>
      <c r="E41" s="17" t="n">
        <v>43602</v>
      </c>
      <c r="F41" s="17"/>
      <c r="G41" s="18" t="n">
        <v>6.8</v>
      </c>
      <c r="H41" s="19" t="str">
        <f aca="false">IF(F41="","Active","Left")</f>
        <v>Active</v>
      </c>
      <c r="I41" s="20" t="n">
        <f aca="false">ROUND((IF(F41="",Dashboard!$C$3,F41)-E41)/365.25,1)</f>
        <v>7.4</v>
      </c>
    </row>
    <row r="42" customFormat="false" ht="15" hidden="false" customHeight="false" outlineLevel="0" collapsed="false">
      <c r="A42" s="11" t="s">
        <v>86</v>
      </c>
      <c r="B42" s="11" t="s">
        <v>21</v>
      </c>
      <c r="C42" s="11" t="s">
        <v>41</v>
      </c>
      <c r="D42" s="11" t="s">
        <v>42</v>
      </c>
      <c r="E42" s="17" t="n">
        <v>45063</v>
      </c>
      <c r="F42" s="17"/>
      <c r="G42" s="18" t="n">
        <v>7.9</v>
      </c>
      <c r="H42" s="19" t="str">
        <f aca="false">IF(F42="","Active","Left")</f>
        <v>Active</v>
      </c>
      <c r="I42" s="20" t="n">
        <f aca="false">ROUND((IF(F42="",Dashboard!$C$3,F42)-E42)/365.25,1)</f>
        <v>3.4</v>
      </c>
    </row>
    <row r="43" customFormat="false" ht="15" hidden="false" customHeight="false" outlineLevel="0" collapsed="false">
      <c r="A43" s="11" t="s">
        <v>87</v>
      </c>
      <c r="B43" s="11" t="s">
        <v>20</v>
      </c>
      <c r="C43" s="11" t="s">
        <v>41</v>
      </c>
      <c r="D43" s="11" t="s">
        <v>48</v>
      </c>
      <c r="E43" s="17" t="n">
        <v>44789</v>
      </c>
      <c r="F43" s="17" t="n">
        <v>46267</v>
      </c>
      <c r="G43" s="18" t="n">
        <v>6.3</v>
      </c>
      <c r="H43" s="19" t="str">
        <f aca="false">IF(F43="","Active","Left")</f>
        <v>Left</v>
      </c>
      <c r="I43" s="20" t="n">
        <f aca="false">ROUND((IF(F43="",Dashboard!$C$3,F43)-E43)/365.25,1)</f>
        <v>4</v>
      </c>
    </row>
    <row r="44" customFormat="false" ht="15" hidden="false" customHeight="false" outlineLevel="0" collapsed="false">
      <c r="A44" s="11" t="s">
        <v>88</v>
      </c>
      <c r="B44" s="11" t="s">
        <v>18</v>
      </c>
      <c r="C44" s="11" t="s">
        <v>41</v>
      </c>
      <c r="D44" s="11" t="s">
        <v>55</v>
      </c>
      <c r="E44" s="17" t="n">
        <v>44142</v>
      </c>
      <c r="F44" s="17"/>
      <c r="G44" s="18" t="n">
        <v>7.3</v>
      </c>
      <c r="H44" s="19" t="str">
        <f aca="false">IF(F44="","Active","Left")</f>
        <v>Active</v>
      </c>
      <c r="I44" s="20" t="n">
        <f aca="false">ROUND((IF(F44="",Dashboard!$C$3,F44)-E44)/365.25,1)</f>
        <v>5.9</v>
      </c>
    </row>
    <row r="45" customFormat="false" ht="15" hidden="false" customHeight="false" outlineLevel="0" collapsed="false">
      <c r="A45" s="11" t="s">
        <v>89</v>
      </c>
      <c r="B45" s="11" t="s">
        <v>18</v>
      </c>
      <c r="C45" s="11" t="s">
        <v>44</v>
      </c>
      <c r="D45" s="11" t="s">
        <v>55</v>
      </c>
      <c r="E45" s="17" t="n">
        <v>44385</v>
      </c>
      <c r="F45" s="17" t="n">
        <v>44744</v>
      </c>
      <c r="G45" s="18" t="n">
        <v>7.1</v>
      </c>
      <c r="H45" s="19" t="str">
        <f aca="false">IF(F45="","Active","Left")</f>
        <v>Left</v>
      </c>
      <c r="I45" s="20" t="n">
        <f aca="false">ROUND((IF(F45="",Dashboard!$C$3,F45)-E45)/365.25,1)</f>
        <v>1</v>
      </c>
    </row>
    <row r="46" customFormat="false" ht="15" hidden="false" customHeight="false" outlineLevel="0" collapsed="false">
      <c r="A46" s="11" t="s">
        <v>90</v>
      </c>
      <c r="B46" s="11" t="s">
        <v>19</v>
      </c>
      <c r="C46" s="11" t="s">
        <v>44</v>
      </c>
      <c r="D46" s="11" t="s">
        <v>42</v>
      </c>
      <c r="E46" s="17" t="n">
        <v>45679</v>
      </c>
      <c r="F46" s="17"/>
      <c r="G46" s="18" t="n">
        <v>4.5</v>
      </c>
      <c r="H46" s="19" t="str">
        <f aca="false">IF(F46="","Active","Left")</f>
        <v>Active</v>
      </c>
      <c r="I46" s="20" t="n">
        <f aca="false">ROUND((IF(F46="",Dashboard!$C$3,F46)-E46)/365.25,1)</f>
        <v>1.7</v>
      </c>
    </row>
    <row r="47" customFormat="false" ht="15" hidden="false" customHeight="false" outlineLevel="0" collapsed="false">
      <c r="A47" s="11" t="s">
        <v>91</v>
      </c>
      <c r="B47" s="11" t="s">
        <v>18</v>
      </c>
      <c r="C47" s="11" t="s">
        <v>41</v>
      </c>
      <c r="D47" s="11" t="s">
        <v>48</v>
      </c>
      <c r="E47" s="17" t="n">
        <v>44250</v>
      </c>
      <c r="F47" s="17"/>
      <c r="G47" s="18" t="n">
        <v>4.2</v>
      </c>
      <c r="H47" s="19" t="str">
        <f aca="false">IF(F47="","Active","Left")</f>
        <v>Active</v>
      </c>
      <c r="I47" s="20" t="n">
        <f aca="false">ROUND((IF(F47="",Dashboard!$C$3,F47)-E47)/365.25,1)</f>
        <v>5.6</v>
      </c>
    </row>
    <row r="48" customFormat="false" ht="15" hidden="false" customHeight="false" outlineLevel="0" collapsed="false">
      <c r="A48" s="11" t="s">
        <v>92</v>
      </c>
      <c r="B48" s="11" t="s">
        <v>18</v>
      </c>
      <c r="C48" s="11" t="s">
        <v>41</v>
      </c>
      <c r="D48" s="11" t="s">
        <v>48</v>
      </c>
      <c r="E48" s="17" t="n">
        <v>44958</v>
      </c>
      <c r="F48" s="17" t="n">
        <v>46219</v>
      </c>
      <c r="G48" s="18" t="n">
        <v>5.5</v>
      </c>
      <c r="H48" s="19" t="str">
        <f aca="false">IF(F48="","Active","Left")</f>
        <v>Left</v>
      </c>
      <c r="I48" s="20" t="n">
        <f aca="false">ROUND((IF(F48="",Dashboard!$C$3,F48)-E48)/365.25,1)</f>
        <v>3.5</v>
      </c>
    </row>
    <row r="49" customFormat="false" ht="15" hidden="false" customHeight="false" outlineLevel="0" collapsed="false">
      <c r="A49" s="11" t="s">
        <v>93</v>
      </c>
      <c r="B49" s="11" t="s">
        <v>18</v>
      </c>
      <c r="C49" s="11" t="s">
        <v>44</v>
      </c>
      <c r="D49" s="11" t="s">
        <v>45</v>
      </c>
      <c r="E49" s="17" t="n">
        <v>45366</v>
      </c>
      <c r="F49" s="17" t="n">
        <v>46280</v>
      </c>
      <c r="G49" s="18" t="n">
        <v>6</v>
      </c>
      <c r="H49" s="19" t="str">
        <f aca="false">IF(F49="","Active","Left")</f>
        <v>Left</v>
      </c>
      <c r="I49" s="20" t="n">
        <f aca="false">ROUND((IF(F49="",Dashboard!$C$3,F49)-E49)/365.25,1)</f>
        <v>2.5</v>
      </c>
    </row>
    <row r="50" customFormat="false" ht="15" hidden="false" customHeight="false" outlineLevel="0" collapsed="false">
      <c r="A50" s="11" t="s">
        <v>94</v>
      </c>
      <c r="B50" s="11" t="s">
        <v>21</v>
      </c>
      <c r="C50" s="11" t="s">
        <v>41</v>
      </c>
      <c r="D50" s="11" t="s">
        <v>42</v>
      </c>
      <c r="E50" s="17" t="n">
        <v>45597</v>
      </c>
      <c r="F50" s="17"/>
      <c r="G50" s="18" t="n">
        <v>7.8</v>
      </c>
      <c r="H50" s="19" t="str">
        <f aca="false">IF(F50="","Active","Left")</f>
        <v>Active</v>
      </c>
      <c r="I50" s="20" t="n">
        <f aca="false">ROUND((IF(F50="",Dashboard!$C$3,F50)-E50)/365.25,1)</f>
        <v>1.9</v>
      </c>
    </row>
    <row r="51" customFormat="false" ht="15" hidden="false" customHeight="false" outlineLevel="0" collapsed="false">
      <c r="A51" s="11" t="s">
        <v>95</v>
      </c>
      <c r="B51" s="11" t="s">
        <v>19</v>
      </c>
      <c r="C51" s="11" t="s">
        <v>41</v>
      </c>
      <c r="D51" s="11" t="s">
        <v>45</v>
      </c>
      <c r="E51" s="17" t="n">
        <v>44545</v>
      </c>
      <c r="F51" s="17" t="n">
        <v>46000</v>
      </c>
      <c r="G51" s="18" t="n">
        <v>5</v>
      </c>
      <c r="H51" s="19" t="str">
        <f aca="false">IF(F51="","Active","Left")</f>
        <v>Left</v>
      </c>
      <c r="I51" s="20" t="n">
        <f aca="false">ROUND((IF(F51="",Dashboard!$C$3,F51)-E51)/365.25,1)</f>
        <v>4</v>
      </c>
    </row>
    <row r="52" customFormat="false" ht="15" hidden="false" customHeight="false" outlineLevel="0" collapsed="false">
      <c r="A52" s="11" t="s">
        <v>96</v>
      </c>
      <c r="B52" s="11" t="s">
        <v>18</v>
      </c>
      <c r="C52" s="11" t="s">
        <v>41</v>
      </c>
      <c r="D52" s="11" t="s">
        <v>45</v>
      </c>
      <c r="E52" s="17" t="n">
        <v>44895</v>
      </c>
      <c r="F52" s="17" t="n">
        <v>46272</v>
      </c>
      <c r="G52" s="18" t="n">
        <v>3.9</v>
      </c>
      <c r="H52" s="19" t="str">
        <f aca="false">IF(F52="","Active","Left")</f>
        <v>Left</v>
      </c>
      <c r="I52" s="20" t="n">
        <f aca="false">ROUND((IF(F52="",Dashboard!$C$3,F52)-E52)/365.25,1)</f>
        <v>3.8</v>
      </c>
    </row>
    <row r="53" customFormat="false" ht="15" hidden="false" customHeight="false" outlineLevel="0" collapsed="false">
      <c r="A53" s="11" t="s">
        <v>97</v>
      </c>
      <c r="B53" s="11" t="s">
        <v>18</v>
      </c>
      <c r="C53" s="11" t="s">
        <v>41</v>
      </c>
      <c r="D53" s="11" t="s">
        <v>42</v>
      </c>
      <c r="E53" s="17" t="n">
        <v>45213</v>
      </c>
      <c r="F53" s="17"/>
      <c r="G53" s="18" t="n">
        <v>6.9</v>
      </c>
      <c r="H53" s="19" t="str">
        <f aca="false">IF(F53="","Active","Left")</f>
        <v>Active</v>
      </c>
      <c r="I53" s="20" t="n">
        <f aca="false">ROUND((IF(F53="",Dashboard!$C$3,F53)-E53)/365.25,1)</f>
        <v>3</v>
      </c>
    </row>
    <row r="54" customFormat="false" ht="15" hidden="false" customHeight="false" outlineLevel="0" collapsed="false">
      <c r="A54" s="11" t="s">
        <v>98</v>
      </c>
      <c r="B54" s="11" t="s">
        <v>23</v>
      </c>
      <c r="C54" s="11" t="s">
        <v>44</v>
      </c>
      <c r="D54" s="11" t="s">
        <v>45</v>
      </c>
      <c r="E54" s="17" t="n">
        <v>44582</v>
      </c>
      <c r="F54" s="17"/>
      <c r="G54" s="18" t="n">
        <v>6.8</v>
      </c>
      <c r="H54" s="19" t="str">
        <f aca="false">IF(F54="","Active","Left")</f>
        <v>Active</v>
      </c>
      <c r="I54" s="20" t="n">
        <f aca="false">ROUND((IF(F54="",Dashboard!$C$3,F54)-E54)/365.25,1)</f>
        <v>4.7</v>
      </c>
    </row>
    <row r="55" customFormat="false" ht="15" hidden="false" customHeight="false" outlineLevel="0" collapsed="false">
      <c r="A55" s="11" t="s">
        <v>99</v>
      </c>
      <c r="B55" s="11" t="s">
        <v>20</v>
      </c>
      <c r="C55" s="11" t="s">
        <v>44</v>
      </c>
      <c r="D55" s="11" t="s">
        <v>42</v>
      </c>
      <c r="E55" s="17" t="n">
        <v>44369</v>
      </c>
      <c r="F55" s="17"/>
      <c r="G55" s="18" t="n">
        <v>8.6</v>
      </c>
      <c r="H55" s="19" t="str">
        <f aca="false">IF(F55="","Active","Left")</f>
        <v>Active</v>
      </c>
      <c r="I55" s="20" t="n">
        <f aca="false">ROUND((IF(F55="",Dashboard!$C$3,F55)-E55)/365.25,1)</f>
        <v>5.3</v>
      </c>
    </row>
    <row r="56" customFormat="false" ht="15" hidden="false" customHeight="false" outlineLevel="0" collapsed="false">
      <c r="A56" s="11" t="s">
        <v>100</v>
      </c>
      <c r="B56" s="11" t="s">
        <v>23</v>
      </c>
      <c r="C56" s="11" t="s">
        <v>44</v>
      </c>
      <c r="D56" s="11" t="s">
        <v>48</v>
      </c>
      <c r="E56" s="17" t="n">
        <v>45320</v>
      </c>
      <c r="F56" s="17"/>
      <c r="G56" s="18" t="n">
        <v>7.5</v>
      </c>
      <c r="H56" s="19" t="str">
        <f aca="false">IF(F56="","Active","Left")</f>
        <v>Active</v>
      </c>
      <c r="I56" s="20" t="n">
        <f aca="false">ROUND((IF(F56="",Dashboard!$C$3,F56)-E56)/365.25,1)</f>
        <v>2.7</v>
      </c>
    </row>
    <row r="57" customFormat="false" ht="15" hidden="false" customHeight="false" outlineLevel="0" collapsed="false">
      <c r="A57" s="11" t="s">
        <v>101</v>
      </c>
      <c r="B57" s="11" t="s">
        <v>18</v>
      </c>
      <c r="C57" s="11" t="s">
        <v>44</v>
      </c>
      <c r="D57" s="11" t="s">
        <v>42</v>
      </c>
      <c r="E57" s="17" t="n">
        <v>44376</v>
      </c>
      <c r="F57" s="17"/>
      <c r="G57" s="18" t="n">
        <v>5.1</v>
      </c>
      <c r="H57" s="19" t="str">
        <f aca="false">IF(F57="","Active","Left")</f>
        <v>Active</v>
      </c>
      <c r="I57" s="20" t="n">
        <f aca="false">ROUND((IF(F57="",Dashboard!$C$3,F57)-E57)/365.25,1)</f>
        <v>5.3</v>
      </c>
    </row>
    <row r="58" customFormat="false" ht="15" hidden="false" customHeight="false" outlineLevel="0" collapsed="false">
      <c r="A58" s="11" t="s">
        <v>102</v>
      </c>
      <c r="B58" s="11" t="s">
        <v>18</v>
      </c>
      <c r="C58" s="11" t="s">
        <v>41</v>
      </c>
      <c r="D58" s="11" t="s">
        <v>45</v>
      </c>
      <c r="E58" s="17" t="n">
        <v>44433</v>
      </c>
      <c r="F58" s="17"/>
      <c r="G58" s="18" t="n">
        <v>6.9</v>
      </c>
      <c r="H58" s="19" t="str">
        <f aca="false">IF(F58="","Active","Left")</f>
        <v>Active</v>
      </c>
      <c r="I58" s="20" t="n">
        <f aca="false">ROUND((IF(F58="",Dashboard!$C$3,F58)-E58)/365.25,1)</f>
        <v>5.1</v>
      </c>
    </row>
    <row r="59" customFormat="false" ht="15" hidden="false" customHeight="false" outlineLevel="0" collapsed="false">
      <c r="A59" s="11" t="s">
        <v>103</v>
      </c>
      <c r="B59" s="11" t="s">
        <v>23</v>
      </c>
      <c r="C59" s="11" t="s">
        <v>41</v>
      </c>
      <c r="D59" s="11" t="s">
        <v>55</v>
      </c>
      <c r="E59" s="17" t="n">
        <v>45130</v>
      </c>
      <c r="F59" s="17"/>
      <c r="G59" s="18" t="n">
        <v>7.3</v>
      </c>
      <c r="H59" s="19" t="str">
        <f aca="false">IF(F59="","Active","Left")</f>
        <v>Active</v>
      </c>
      <c r="I59" s="20" t="n">
        <f aca="false">ROUND((IF(F59="",Dashboard!$C$3,F59)-E59)/365.25,1)</f>
        <v>3.2</v>
      </c>
    </row>
    <row r="60" customFormat="false" ht="15" hidden="false" customHeight="false" outlineLevel="0" collapsed="false">
      <c r="A60" s="11" t="s">
        <v>104</v>
      </c>
      <c r="B60" s="11" t="s">
        <v>21</v>
      </c>
      <c r="C60" s="11" t="s">
        <v>44</v>
      </c>
      <c r="D60" s="11" t="s">
        <v>45</v>
      </c>
      <c r="E60" s="17" t="n">
        <v>44455</v>
      </c>
      <c r="F60" s="17"/>
      <c r="G60" s="18" t="n">
        <v>5.1</v>
      </c>
      <c r="H60" s="19" t="str">
        <f aca="false">IF(F60="","Active","Left")</f>
        <v>Active</v>
      </c>
      <c r="I60" s="20" t="n">
        <f aca="false">ROUND((IF(F60="",Dashboard!$C$3,F60)-E60)/365.25,1)</f>
        <v>5</v>
      </c>
    </row>
    <row r="61" customFormat="false" ht="15" hidden="false" customHeight="false" outlineLevel="0" collapsed="false">
      <c r="A61" s="11" t="s">
        <v>105</v>
      </c>
      <c r="B61" s="11" t="s">
        <v>22</v>
      </c>
      <c r="C61" s="11" t="s">
        <v>44</v>
      </c>
      <c r="D61" s="11" t="s">
        <v>55</v>
      </c>
      <c r="E61" s="17" t="n">
        <v>44852</v>
      </c>
      <c r="F61" s="17"/>
      <c r="G61" s="18" t="n">
        <v>7.9</v>
      </c>
      <c r="H61" s="19" t="str">
        <f aca="false">IF(F61="","Active","Left")</f>
        <v>Active</v>
      </c>
      <c r="I61" s="20" t="n">
        <f aca="false">ROUND((IF(F61="",Dashboard!$C$3,F61)-E61)/365.25,1)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21" t="s">
        <v>106</v>
      </c>
    </row>
    <row r="2" customFormat="false" ht="15" hidden="false" customHeight="false" outlineLevel="0" collapsed="false">
      <c r="A2" s="22"/>
    </row>
    <row r="3" customFormat="false" ht="15" hidden="false" customHeight="false" outlineLevel="0" collapsed="false">
      <c r="A3" s="22" t="s">
        <v>107</v>
      </c>
    </row>
    <row r="4" customFormat="false" ht="15" hidden="false" customHeight="false" outlineLevel="0" collapsed="false">
      <c r="A4" s="22" t="s">
        <v>108</v>
      </c>
    </row>
    <row r="5" customFormat="false" ht="15" hidden="false" customHeight="false" outlineLevel="0" collapsed="false">
      <c r="A5" s="22" t="s">
        <v>109</v>
      </c>
    </row>
    <row r="6" customFormat="false" ht="15" hidden="false" customHeight="false" outlineLevel="0" collapsed="false">
      <c r="A6" s="22" t="s">
        <v>110</v>
      </c>
    </row>
    <row r="7" customFormat="false" ht="15" hidden="false" customHeight="false" outlineLevel="0" collapsed="false">
      <c r="A7" s="22" t="s">
        <v>111</v>
      </c>
    </row>
    <row r="8" customFormat="false" ht="15" hidden="false" customHeight="false" outlineLevel="0" collapsed="false">
      <c r="A8" s="22"/>
    </row>
    <row r="9" customFormat="false" ht="15" hidden="false" customHeight="false" outlineLevel="0" collapsed="false">
      <c r="A9" s="3" t="s">
        <v>112</v>
      </c>
    </row>
    <row r="10" customFormat="false" ht="15" hidden="false" customHeight="false" outlineLevel="0" collapsed="false">
      <c r="A10" s="22" t="s">
        <v>113</v>
      </c>
    </row>
    <row r="11" customFormat="false" ht="15" hidden="false" customHeight="false" outlineLevel="0" collapsed="false">
      <c r="A11" s="22" t="s">
        <v>114</v>
      </c>
    </row>
    <row r="12" customFormat="false" ht="15" hidden="false" customHeight="false" outlineLevel="0" collapsed="false">
      <c r="A12" s="22" t="s">
        <v>115</v>
      </c>
    </row>
    <row r="13" customFormat="false" ht="15" hidden="false" customHeight="false" outlineLevel="0" collapsed="false">
      <c r="A13" s="22" t="s">
        <v>116</v>
      </c>
    </row>
    <row r="14" customFormat="false" ht="15" hidden="false" customHeight="false" outlineLevel="0" collapsed="false">
      <c r="A14" s="22" t="s">
        <v>117</v>
      </c>
    </row>
    <row r="15" customFormat="false" ht="15" hidden="false" customHeight="false" outlineLevel="0" collapsed="false">
      <c r="A15" s="22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2026-10-12T05:05:30Z</dcterms:created>
  <dc:creator>Excel Keys</dc:creator>
  <dc:description/>
  <dc:language>en-US</dc:language>
  <cp:lastModifiedBy/>
  <dcterms:modified xsi:type="dcterms:W3CDTF">2026-10-12T05:05:32Z</dcterms:modified>
  <cp:revision>1</cp:revision>
  <dc:subject/>
  <dc:title>HR Dashboard Template (Excel Keys)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